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admin-cs\留学生課\04留学生生活係\☆奨学金関係\三菱UFJ信託奨学財団\2026年度\2026年度新規奨学生募集について\掲載用\"/>
    </mc:Choice>
  </mc:AlternateContent>
  <xr:revisionPtr revIDLastSave="0" documentId="8_{D9B0AB7F-FE5A-4A50-BFDF-F8F22C336847}" xr6:coauthVersionLast="47" xr6:coauthVersionMax="47" xr10:uidLastSave="{00000000-0000-0000-0000-000000000000}"/>
  <bookViews>
    <workbookView xWindow="-108" yWindow="-108" windowWidth="23256" windowHeight="12456" tabRatio="896" xr2:uid="{00000000-000D-0000-FFFF-FFFF00000000}"/>
  </bookViews>
  <sheets>
    <sheet name="案内" sheetId="19" r:id="rId1"/>
    <sheet name="奨学生願書" sheetId="11" r:id="rId2"/>
    <sheet name="GPA計算" sheetId="20" r:id="rId3"/>
    <sheet name="履歴書(1)" sheetId="9" r:id="rId4"/>
    <sheet name="履歴書(2)" sheetId="8" r:id="rId5"/>
    <sheet name="家計状況調書" sheetId="10" r:id="rId6"/>
    <sheet name="出願者の収支説明書" sheetId="12" r:id="rId7"/>
    <sheet name="研究テーマ(大学院生)" sheetId="17" r:id="rId8"/>
    <sheet name="学生入力画面" sheetId="2" state="hidden" r:id="rId9"/>
    <sheet name="SMILEアップロード" sheetId="3" state="hidden" r:id="rId10"/>
    <sheet name="システム管理" sheetId="15" state="hidden" r:id="rId11"/>
    <sheet name="システム管理2" sheetId="16" state="hidden" r:id="rId12"/>
    <sheet name="Sheet1" sheetId="13" state="hidden" r:id="rId13"/>
    <sheet name="Sheet2" sheetId="18" state="hidden" r:id="rId14"/>
  </sheets>
  <definedNames>
    <definedName name="_xlnm.Print_Area" localSheetId="0">案内!$A$1:$I$32</definedName>
    <definedName name="_xlnm.Print_Area" localSheetId="5">家計状況調書!$A$1:$AH$40</definedName>
    <definedName name="_xlnm.Print_Area" localSheetId="8">学生入力画面!$A$1:$J$47</definedName>
    <definedName name="_xlnm.Print_Area" localSheetId="7">'研究テーマ(大学院生)'!$A$1:$AK$85</definedName>
    <definedName name="_xlnm.Print_Area" localSheetId="6">出願者の収支説明書!$A$1:$AH$32</definedName>
    <definedName name="_xlnm.Print_Area" localSheetId="1">奨学生願書!$A$1:$AH$36</definedName>
    <definedName name="_xlnm.Print_Area" localSheetId="3">'履歴書(1)'!$A$1:$AL$36</definedName>
    <definedName name="_xlnm.Print_Area" localSheetId="4">'履歴書(2)'!$A$1:$AK$60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2" l="1"/>
  <c r="AN32" i="11" l="1"/>
  <c r="AN30" i="11"/>
  <c r="AN26" i="11"/>
  <c r="AN21" i="11"/>
  <c r="AN22" i="11"/>
  <c r="AN20" i="11"/>
  <c r="AN19" i="11"/>
  <c r="AN18" i="11"/>
  <c r="AN17" i="11"/>
  <c r="V19" i="20" l="1"/>
  <c r="N20" i="20"/>
  <c r="F21" i="20"/>
  <c r="W18" i="20"/>
  <c r="W17" i="20"/>
  <c r="W16" i="20"/>
  <c r="W15" i="20"/>
  <c r="O19" i="20"/>
  <c r="O18" i="20"/>
  <c r="O17" i="20"/>
  <c r="O16" i="20"/>
  <c r="O20" i="20" s="1"/>
  <c r="O15" i="20"/>
  <c r="G20" i="20"/>
  <c r="G19" i="20"/>
  <c r="G18" i="20"/>
  <c r="G17" i="20"/>
  <c r="G16" i="20"/>
  <c r="G21" i="20" s="1"/>
  <c r="G15" i="20"/>
  <c r="W19" i="20"/>
  <c r="W23" i="20"/>
  <c r="W25" i="20"/>
  <c r="AJ6" i="9"/>
  <c r="AG6" i="9"/>
  <c r="AQ17" i="9"/>
  <c r="AQ15" i="9"/>
  <c r="AQ14" i="9"/>
  <c r="AQ11" i="9"/>
  <c r="AN1" i="11"/>
  <c r="AN13" i="11"/>
  <c r="AN14" i="11"/>
  <c r="AN15" i="11"/>
  <c r="AN16" i="11"/>
  <c r="AN23" i="11"/>
  <c r="AN24" i="11"/>
  <c r="AQ18" i="9"/>
  <c r="AN10" i="11"/>
  <c r="BD3" i="3"/>
  <c r="BC3" i="3"/>
  <c r="AX3" i="3"/>
  <c r="AT3" i="3"/>
  <c r="AS3" i="3"/>
  <c r="AR3" i="3"/>
  <c r="AM3" i="3"/>
  <c r="AL3" i="3"/>
  <c r="AK3" i="3"/>
  <c r="AG3" i="3"/>
  <c r="AF3" i="3"/>
  <c r="AC3" i="3"/>
  <c r="AA3" i="3"/>
  <c r="Z3" i="3"/>
  <c r="Y3" i="3"/>
  <c r="X3" i="3"/>
  <c r="W3" i="3"/>
  <c r="V3" i="3"/>
  <c r="U3" i="3"/>
  <c r="T3" i="3"/>
  <c r="S3" i="3"/>
  <c r="R3" i="3"/>
  <c r="Q3" i="3"/>
  <c r="P3" i="3"/>
  <c r="M3" i="3"/>
  <c r="E3" i="3"/>
  <c r="C3" i="3"/>
  <c r="A3" i="3"/>
  <c r="D22" i="2"/>
  <c r="D21" i="2"/>
  <c r="N46" i="2"/>
  <c r="D46" i="2" s="1"/>
  <c r="K46" i="2" s="1"/>
  <c r="AA24" i="10"/>
  <c r="F19" i="2"/>
  <c r="F18" i="2"/>
  <c r="F17" i="2"/>
  <c r="F16" i="2"/>
  <c r="F15" i="2"/>
  <c r="E19" i="2"/>
  <c r="E18" i="2"/>
  <c r="E17" i="2"/>
  <c r="E16" i="2"/>
  <c r="E15" i="2"/>
  <c r="G31" i="2"/>
  <c r="E31" i="2"/>
  <c r="D40" i="2"/>
  <c r="K40" i="2"/>
  <c r="AF25" i="10"/>
  <c r="AE25" i="10"/>
  <c r="AD25" i="10"/>
  <c r="AC25" i="10"/>
  <c r="AB25" i="10"/>
  <c r="AA25" i="10"/>
  <c r="AF24" i="10"/>
  <c r="AE24" i="10"/>
  <c r="AD24" i="10"/>
  <c r="AC24" i="10"/>
  <c r="AB24" i="10"/>
  <c r="L30" i="2"/>
  <c r="D30" i="2" s="1"/>
  <c r="BG2" i="3" s="1"/>
  <c r="BG3" i="3" s="1"/>
  <c r="D29" i="2"/>
  <c r="E29" i="2"/>
  <c r="F29" i="2"/>
  <c r="G29" i="2"/>
  <c r="D28" i="2"/>
  <c r="G28" i="2"/>
  <c r="F28" i="2"/>
  <c r="E28" i="2"/>
  <c r="G46" i="2"/>
  <c r="E46" i="2"/>
  <c r="F46" i="2"/>
  <c r="B27" i="11"/>
  <c r="AN27" i="11" s="1"/>
  <c r="D20" i="2"/>
  <c r="D25" i="2"/>
  <c r="K25" i="2" s="1"/>
  <c r="D24" i="2"/>
  <c r="K24" i="2"/>
  <c r="N4" i="2"/>
  <c r="M10" i="2"/>
  <c r="D10" i="2" s="1"/>
  <c r="AV12" i="9"/>
  <c r="AQ12" i="9" s="1"/>
  <c r="AN9" i="11"/>
  <c r="K31" i="2"/>
  <c r="G11" i="2"/>
  <c r="E11" i="2"/>
  <c r="R6" i="2"/>
  <c r="R9" i="2" s="1"/>
  <c r="B2" i="15" s="1"/>
  <c r="L6" i="2"/>
  <c r="D9" i="2"/>
  <c r="M6" i="2"/>
  <c r="D8" i="2"/>
  <c r="K8" i="2" s="1"/>
  <c r="N6" i="2"/>
  <c r="D6" i="2" s="1"/>
  <c r="AE2" i="17" s="1"/>
  <c r="F13" i="2"/>
  <c r="AJ2" i="3" s="1"/>
  <c r="G13" i="2"/>
  <c r="AE3" i="17"/>
  <c r="AB17" i="10"/>
  <c r="AL7" i="9"/>
  <c r="AK7" i="9"/>
  <c r="D45" i="2"/>
  <c r="V45" i="2"/>
  <c r="Y45" i="2" s="1"/>
  <c r="D43" i="2"/>
  <c r="V43" i="2"/>
  <c r="Z43" i="2" s="1"/>
  <c r="D42" i="2"/>
  <c r="V42" i="2"/>
  <c r="Y42" i="2" s="1"/>
  <c r="AF5" i="12"/>
  <c r="AB5" i="12"/>
  <c r="X5" i="12"/>
  <c r="AF4" i="12"/>
  <c r="AB4" i="12"/>
  <c r="X4" i="12"/>
  <c r="X5" i="10"/>
  <c r="AB5" i="10"/>
  <c r="AF5" i="10"/>
  <c r="X4" i="10"/>
  <c r="AA5" i="9"/>
  <c r="AE5" i="9"/>
  <c r="AI5" i="9"/>
  <c r="AA4" i="9"/>
  <c r="AF4" i="10"/>
  <c r="AB4" i="10"/>
  <c r="J43" i="2"/>
  <c r="J44" i="2"/>
  <c r="J45" i="2"/>
  <c r="J42" i="2"/>
  <c r="BI8" i="3" s="1"/>
  <c r="I43" i="2"/>
  <c r="I44" i="2"/>
  <c r="I45" i="2"/>
  <c r="I42" i="2"/>
  <c r="H43" i="2"/>
  <c r="H44" i="2"/>
  <c r="W46" i="2" s="1"/>
  <c r="H45" i="2"/>
  <c r="H42" i="2"/>
  <c r="W42" i="2" s="1"/>
  <c r="F35" i="2"/>
  <c r="G39" i="2"/>
  <c r="F39" i="2"/>
  <c r="G38" i="2"/>
  <c r="F38" i="2"/>
  <c r="G37" i="2"/>
  <c r="F37" i="2"/>
  <c r="G36" i="2"/>
  <c r="F36" i="2"/>
  <c r="G34" i="2"/>
  <c r="F34" i="2"/>
  <c r="F33" i="2"/>
  <c r="E34" i="2"/>
  <c r="E35" i="2"/>
  <c r="E36" i="2"/>
  <c r="E37" i="2"/>
  <c r="E38" i="2"/>
  <c r="E39" i="2"/>
  <c r="E33" i="2"/>
  <c r="D34" i="2"/>
  <c r="D35" i="2"/>
  <c r="D36" i="2"/>
  <c r="D37" i="2"/>
  <c r="D38" i="2"/>
  <c r="D39" i="2"/>
  <c r="D33" i="2"/>
  <c r="G33" i="2"/>
  <c r="O2" i="3"/>
  <c r="O3" i="3"/>
  <c r="W43" i="2"/>
  <c r="X45" i="2"/>
  <c r="K22" i="2"/>
  <c r="D27" i="2"/>
  <c r="I26" i="2" s="1"/>
  <c r="H2" i="3" s="1"/>
  <c r="H3" i="3" s="1"/>
  <c r="K27" i="2"/>
  <c r="D26" i="2"/>
  <c r="G12" i="2"/>
  <c r="K12" i="2" s="1"/>
  <c r="K26" i="2"/>
  <c r="AB6" i="9"/>
  <c r="AD7" i="9"/>
  <c r="AE7" i="9"/>
  <c r="AK6" i="9"/>
  <c r="AC6" i="9" s="1"/>
  <c r="AH6" i="9"/>
  <c r="L15" i="2"/>
  <c r="D15" i="2" s="1"/>
  <c r="AE6" i="9"/>
  <c r="AD6" i="9"/>
  <c r="AI4" i="9"/>
  <c r="AE4" i="9"/>
  <c r="D4" i="2"/>
  <c r="T4" i="20" s="1"/>
  <c r="AE4" i="17"/>
  <c r="D44" i="2"/>
  <c r="L32" i="12"/>
  <c r="I12" i="12" s="1"/>
  <c r="I22" i="12" s="1"/>
  <c r="AB22" i="12"/>
  <c r="L19" i="2"/>
  <c r="L18" i="2"/>
  <c r="D18" i="2" s="1"/>
  <c r="L17" i="2"/>
  <c r="L16" i="2"/>
  <c r="M15" i="2"/>
  <c r="H15" i="2"/>
  <c r="V44" i="2"/>
  <c r="W44" i="2" s="1"/>
  <c r="K9" i="2"/>
  <c r="G7" i="2"/>
  <c r="F7" i="2"/>
  <c r="E7" i="2"/>
  <c r="K28" i="2"/>
  <c r="D16" i="2"/>
  <c r="K16" i="2" s="1"/>
  <c r="D17" i="2"/>
  <c r="K17" i="2"/>
  <c r="D19" i="2"/>
  <c r="AZ2" i="3" s="1"/>
  <c r="AZ3" i="3" s="1"/>
  <c r="K19" i="2"/>
  <c r="K21" i="2"/>
  <c r="AB2" i="3"/>
  <c r="AB3" i="3" s="1"/>
  <c r="N2" i="3"/>
  <c r="N3" i="3" s="1"/>
  <c r="L2" i="3"/>
  <c r="L3" i="3" s="1"/>
  <c r="K2" i="3"/>
  <c r="K3" i="3"/>
  <c r="J2" i="3"/>
  <c r="J3" i="3" s="1"/>
  <c r="BA2" i="3"/>
  <c r="BA3" i="3" s="1"/>
  <c r="AW2" i="3"/>
  <c r="AW3" i="3"/>
  <c r="G2" i="3"/>
  <c r="G3" i="3"/>
  <c r="K20" i="2"/>
  <c r="BB2" i="3"/>
  <c r="BB3" i="3" s="1"/>
  <c r="I2" i="3"/>
  <c r="I3" i="3" s="1"/>
  <c r="AP2" i="3"/>
  <c r="AP3" i="3" s="1"/>
  <c r="O7" i="2"/>
  <c r="O3" i="2"/>
  <c r="O4" i="2"/>
  <c r="D5" i="2"/>
  <c r="K10" i="2" l="1"/>
  <c r="AV2" i="3"/>
  <c r="AV3" i="3" s="1"/>
  <c r="F2" i="3"/>
  <c r="F3" i="3" s="1"/>
  <c r="K15" i="2"/>
  <c r="AY2" i="3"/>
  <c r="AY3" i="3" s="1"/>
  <c r="K18" i="2"/>
  <c r="AD2" i="3"/>
  <c r="AD3" i="3" s="1"/>
  <c r="Y44" i="2"/>
  <c r="Y43" i="2"/>
  <c r="O23" i="20"/>
  <c r="O25" i="20" s="1"/>
  <c r="X44" i="2"/>
  <c r="W45" i="2"/>
  <c r="X42" i="2"/>
  <c r="T3" i="20"/>
  <c r="BH12" i="3"/>
  <c r="BH8" i="3" s="1"/>
  <c r="BG8" i="3" s="1"/>
  <c r="BG12" i="3" s="1"/>
  <c r="BG15" i="3" s="1"/>
  <c r="BG18" i="3" s="1"/>
  <c r="BH2" i="3" s="1"/>
  <c r="L7" i="3" s="1"/>
  <c r="Z45" i="2"/>
  <c r="Z42" i="2"/>
  <c r="Z44" i="2"/>
  <c r="G23" i="20"/>
  <c r="G25" i="20" s="1"/>
  <c r="X43" i="2"/>
  <c r="K5" i="2"/>
  <c r="B2" i="3"/>
  <c r="B3" i="3" s="1"/>
  <c r="AI2" i="3"/>
  <c r="AI3" i="3" s="1"/>
  <c r="AU2" i="3"/>
  <c r="AU3" i="3" s="1"/>
  <c r="K4" i="2"/>
  <c r="D2" i="3"/>
  <c r="D3" i="3" s="1"/>
  <c r="B3" i="16"/>
  <c r="AE2" i="3"/>
  <c r="AE3" i="3" s="1"/>
  <c r="B3" i="15"/>
  <c r="BE2" i="3"/>
  <c r="BE3" i="3" s="1"/>
  <c r="AJ3" i="3"/>
  <c r="K13" i="2"/>
  <c r="K30" i="2"/>
  <c r="AH2" i="3"/>
  <c r="AH3" i="3" s="1"/>
  <c r="K11" i="2"/>
  <c r="D7" i="2"/>
  <c r="B2" i="16"/>
  <c r="T2" i="20"/>
  <c r="K6" i="2"/>
  <c r="AN2" i="3"/>
  <c r="AN3" i="3" s="1"/>
  <c r="AO2" i="3"/>
  <c r="AO3" i="3" s="1"/>
  <c r="BH3" i="3" l="1"/>
  <c r="V48" i="2"/>
  <c r="V50" i="2" s="1"/>
  <c r="V52" i="2" s="1"/>
  <c r="V57" i="2" s="1"/>
  <c r="V59" i="2" s="1"/>
  <c r="BJ12" i="3" s="1"/>
  <c r="BI2" i="3" s="1"/>
  <c r="L8" i="3" s="1"/>
  <c r="K7" i="2"/>
  <c r="AQ2" i="3"/>
  <c r="AQ3" i="3" s="1"/>
  <c r="BI3" i="3" l="1"/>
</calcChain>
</file>

<file path=xl/sharedStrings.xml><?xml version="1.0" encoding="utf-8"?>
<sst xmlns="http://schemas.openxmlformats.org/spreadsheetml/2006/main" count="814" uniqueCount="648">
  <si>
    <t>大学</t>
    <rPh sb="0" eb="2">
      <t>ダイガク</t>
    </rPh>
    <phoneticPr fontId="1"/>
  </si>
  <si>
    <t>学部</t>
    <rPh sb="0" eb="2">
      <t>ガクブ</t>
    </rPh>
    <phoneticPr fontId="1"/>
  </si>
  <si>
    <t>学科</t>
    <rPh sb="0" eb="2">
      <t>ガッカ</t>
    </rPh>
    <phoneticPr fontId="1"/>
  </si>
  <si>
    <t>学年</t>
    <rPh sb="0" eb="2">
      <t>ガクネン</t>
    </rPh>
    <phoneticPr fontId="1"/>
  </si>
  <si>
    <t>氏名</t>
  </si>
  <si>
    <t>氏名</t>
    <rPh sb="0" eb="2">
      <t>シメイ</t>
    </rPh>
    <phoneticPr fontId="1"/>
  </si>
  <si>
    <t>氏名ﾌﾘｶﾞﾅ</t>
    <rPh sb="0" eb="2">
      <t>シメイ</t>
    </rPh>
    <phoneticPr fontId="1"/>
  </si>
  <si>
    <t>（半角カタカナ、姓名の間一文字空白）</t>
    <rPh sb="1" eb="3">
      <t>ハンカク</t>
    </rPh>
    <rPh sb="8" eb="10">
      <t>セイメイ</t>
    </rPh>
    <rPh sb="11" eb="12">
      <t>アイダ</t>
    </rPh>
    <rPh sb="12" eb="13">
      <t>イチ</t>
    </rPh>
    <rPh sb="13" eb="15">
      <t>モジ</t>
    </rPh>
    <rPh sb="15" eb="17">
      <t>クウハク</t>
    </rPh>
    <phoneticPr fontId="1"/>
  </si>
  <si>
    <t>大学名</t>
  </si>
  <si>
    <t>管理番号</t>
  </si>
  <si>
    <t>ﾌﾘｶﾞﾅ</t>
  </si>
  <si>
    <t>個人ｺｰﾄﾞ</t>
  </si>
  <si>
    <t>登録日</t>
  </si>
  <si>
    <t>生年月日</t>
  </si>
  <si>
    <t>性別</t>
  </si>
  <si>
    <t>連絡先希望</t>
  </si>
  <si>
    <t>自宅郵便番号</t>
  </si>
  <si>
    <t>自宅住所１</t>
  </si>
  <si>
    <t>自宅住所２</t>
  </si>
  <si>
    <t>自宅住所３</t>
  </si>
  <si>
    <t>自宅ｶｽﾀﾏﾊﾞｰｺｰﾄﾞ</t>
  </si>
  <si>
    <t>自宅電話番号</t>
  </si>
  <si>
    <t>自宅携帯番号</t>
  </si>
  <si>
    <t>会社名</t>
  </si>
  <si>
    <t>所属</t>
  </si>
  <si>
    <t>役職</t>
  </si>
  <si>
    <t>会社郵便番号</t>
  </si>
  <si>
    <t>会社住所１</t>
  </si>
  <si>
    <t>会社住所２</t>
  </si>
  <si>
    <t>会社住所３</t>
  </si>
  <si>
    <t>会社ｶｽﾀﾏﾊﾞｰｺｰﾄﾞ</t>
  </si>
  <si>
    <t>会社電話番号</t>
  </si>
  <si>
    <t>会社FAX番号</t>
  </si>
  <si>
    <t>ﾒｰﾙｱﾄﾞﾚｽ１</t>
  </si>
  <si>
    <t>ﾒｰﾙｱﾄﾞﾚｽ２</t>
  </si>
  <si>
    <t>携帯ﾒｰﾙｱﾄﾞﾚｽ</t>
  </si>
  <si>
    <t>画像情報</t>
  </si>
  <si>
    <t>現役生・OG/OB</t>
  </si>
  <si>
    <t>奨学生区分</t>
  </si>
  <si>
    <t>学生区分</t>
  </si>
  <si>
    <t>国籍</t>
  </si>
  <si>
    <t>次回振込休止等(チェック)</t>
  </si>
  <si>
    <t>採用辞退(チェック)</t>
  </si>
  <si>
    <t>（未使用）(チェック)</t>
  </si>
  <si>
    <t>備考</t>
  </si>
  <si>
    <t>学部</t>
  </si>
  <si>
    <t>銀行名</t>
  </si>
  <si>
    <t>支店名</t>
  </si>
  <si>
    <t>口座番号</t>
  </si>
  <si>
    <t>金額（３ヶ月）</t>
  </si>
  <si>
    <t>学年</t>
  </si>
  <si>
    <t>OB会入会金</t>
  </si>
  <si>
    <t>在学期間【入学】</t>
  </si>
  <si>
    <t>在学期間【卒業】</t>
  </si>
  <si>
    <t>給費開始</t>
  </si>
  <si>
    <t>給費終了</t>
  </si>
  <si>
    <t>給費停止開始日</t>
  </si>
  <si>
    <t>支給停止終了日</t>
  </si>
  <si>
    <t>RIDOCﾃﾞｰﾀ</t>
  </si>
  <si>
    <t>個別ﾌｫﾙﾀﾞ</t>
  </si>
  <si>
    <t>出身校</t>
  </si>
  <si>
    <t>家族情報(構成･住所)</t>
  </si>
  <si>
    <t>学業成績</t>
  </si>
  <si>
    <t>年報原稿執筆年</t>
    <phoneticPr fontId="4"/>
  </si>
  <si>
    <t>奨学金継続</t>
    <rPh sb="0" eb="3">
      <t>ショウガクキン</t>
    </rPh>
    <rPh sb="3" eb="5">
      <t>ケイゾク</t>
    </rPh>
    <phoneticPr fontId="4"/>
  </si>
  <si>
    <t>大学名ﾌﾘｶﾞﾅ</t>
    <phoneticPr fontId="4"/>
  </si>
  <si>
    <t>GPA</t>
    <phoneticPr fontId="4"/>
  </si>
  <si>
    <t>三菱UFJ信託</t>
    <rPh sb="0" eb="2">
      <t>ミツビシ</t>
    </rPh>
    <rPh sb="5" eb="7">
      <t>シンタク</t>
    </rPh>
    <phoneticPr fontId="5" alignment="distributed"/>
  </si>
  <si>
    <t>本</t>
    <rPh sb="0" eb="1">
      <t>ホン</t>
    </rPh>
    <phoneticPr fontId="5" alignment="distributed"/>
  </si>
  <si>
    <t>奨学金振込履歴</t>
    <phoneticPr fontId="4"/>
  </si>
  <si>
    <t>大学名ﾌﾘｶﾞﾅ</t>
    <rPh sb="0" eb="2">
      <t>ダイガク</t>
    </rPh>
    <rPh sb="2" eb="3">
      <t>メイ</t>
    </rPh>
    <phoneticPr fontId="1"/>
  </si>
  <si>
    <t>学年</t>
    <rPh sb="0" eb="2">
      <t>ガクネン</t>
    </rPh>
    <phoneticPr fontId="1"/>
  </si>
  <si>
    <t>住所（郵便番号）</t>
    <rPh sb="0" eb="2">
      <t>ジュウショ</t>
    </rPh>
    <rPh sb="3" eb="7">
      <t>ユウビンバンゴウ</t>
    </rPh>
    <phoneticPr fontId="1"/>
  </si>
  <si>
    <t>住所（１）</t>
    <rPh sb="0" eb="2">
      <t>ジュウショ</t>
    </rPh>
    <phoneticPr fontId="1"/>
  </si>
  <si>
    <t>住所（２）</t>
    <rPh sb="0" eb="2">
      <t>ジュウショ</t>
    </rPh>
    <phoneticPr fontId="1"/>
  </si>
  <si>
    <t>住所（３）</t>
    <rPh sb="0" eb="2">
      <t>ジュウショ</t>
    </rPh>
    <phoneticPr fontId="1"/>
  </si>
  <si>
    <t>自宅電話番号</t>
    <rPh sb="0" eb="2">
      <t>ジタク</t>
    </rPh>
    <rPh sb="2" eb="4">
      <t>デンワ</t>
    </rPh>
    <rPh sb="4" eb="6">
      <t>バンゴウ</t>
    </rPh>
    <phoneticPr fontId="1"/>
  </si>
  <si>
    <t>本人携帯番号</t>
    <rPh sb="0" eb="2">
      <t>ホンニン</t>
    </rPh>
    <rPh sb="2" eb="4">
      <t>ケイタイ</t>
    </rPh>
    <rPh sb="4" eb="6">
      <t>バンゴウ</t>
    </rPh>
    <phoneticPr fontId="1"/>
  </si>
  <si>
    <t>PCメールアドレス</t>
    <phoneticPr fontId="1"/>
  </si>
  <si>
    <t>携帯メールアドレス</t>
    <rPh sb="0" eb="2">
      <t>ケイタイ</t>
    </rPh>
    <phoneticPr fontId="1"/>
  </si>
  <si>
    <t>学生区分</t>
    <rPh sb="0" eb="2">
      <t>ガクセイ</t>
    </rPh>
    <rPh sb="2" eb="4">
      <t>クブン</t>
    </rPh>
    <phoneticPr fontId="1"/>
  </si>
  <si>
    <t>　</t>
    <phoneticPr fontId="1"/>
  </si>
  <si>
    <t>区分</t>
    <rPh sb="0" eb="2">
      <t>クブン</t>
    </rPh>
    <phoneticPr fontId="1"/>
  </si>
  <si>
    <t>留学生</t>
    <rPh sb="0" eb="3">
      <t>リュウガクセイ</t>
    </rPh>
    <phoneticPr fontId="1"/>
  </si>
  <si>
    <t>奨学生区分</t>
    <rPh sb="0" eb="3">
      <t>ショウガクセイ</t>
    </rPh>
    <rPh sb="3" eb="5">
      <t>クブン</t>
    </rPh>
    <phoneticPr fontId="1"/>
  </si>
  <si>
    <t>修士課程</t>
    <rPh sb="0" eb="2">
      <t>シュウシ</t>
    </rPh>
    <rPh sb="2" eb="4">
      <t>カテイ</t>
    </rPh>
    <phoneticPr fontId="1"/>
  </si>
  <si>
    <t>博士課程</t>
    <rPh sb="0" eb="2">
      <t>ハカセ</t>
    </rPh>
    <rPh sb="2" eb="4">
      <t>カテイ</t>
    </rPh>
    <phoneticPr fontId="1"/>
  </si>
  <si>
    <t>その他（専門職）</t>
    <rPh sb="2" eb="3">
      <t>タ</t>
    </rPh>
    <rPh sb="4" eb="6">
      <t>センモン</t>
    </rPh>
    <rPh sb="6" eb="7">
      <t>ショク</t>
    </rPh>
    <phoneticPr fontId="1"/>
  </si>
  <si>
    <t>国籍</t>
    <rPh sb="0" eb="2">
      <t>コクセキ</t>
    </rPh>
    <phoneticPr fontId="1"/>
  </si>
  <si>
    <t>出身校（高校）</t>
    <rPh sb="0" eb="3">
      <t>シュッシンコウ</t>
    </rPh>
    <rPh sb="4" eb="6">
      <t>コウコウ</t>
    </rPh>
    <phoneticPr fontId="1"/>
  </si>
  <si>
    <t>出身校（大学、学部）</t>
    <rPh sb="0" eb="3">
      <t>シュッシンコウ</t>
    </rPh>
    <rPh sb="4" eb="6">
      <t>ダイガク</t>
    </rPh>
    <rPh sb="7" eb="9">
      <t>ガクブ</t>
    </rPh>
    <phoneticPr fontId="1"/>
  </si>
  <si>
    <t>（学部編入者、修士、博士課程のみ）</t>
    <rPh sb="1" eb="3">
      <t>ガクブ</t>
    </rPh>
    <rPh sb="3" eb="5">
      <t>ヘンニュウ</t>
    </rPh>
    <rPh sb="5" eb="6">
      <t>シャ</t>
    </rPh>
    <rPh sb="7" eb="9">
      <t>シュウシ</t>
    </rPh>
    <rPh sb="10" eb="12">
      <t>ハカセ</t>
    </rPh>
    <rPh sb="12" eb="14">
      <t>カテイ</t>
    </rPh>
    <phoneticPr fontId="1"/>
  </si>
  <si>
    <t>学業成績</t>
    <rPh sb="0" eb="2">
      <t>ガクギョウ</t>
    </rPh>
    <rPh sb="2" eb="4">
      <t>セイセキ</t>
    </rPh>
    <phoneticPr fontId="1"/>
  </si>
  <si>
    <t>家族情報</t>
    <rPh sb="0" eb="2">
      <t>カゾク</t>
    </rPh>
    <rPh sb="2" eb="4">
      <t>ジョウホウ</t>
    </rPh>
    <phoneticPr fontId="1"/>
  </si>
  <si>
    <t>続柄</t>
    <rPh sb="0" eb="2">
      <t>ゾクガラ</t>
    </rPh>
    <phoneticPr fontId="1"/>
  </si>
  <si>
    <t>年齢</t>
    <rPh sb="0" eb="2">
      <t>ネンレイ</t>
    </rPh>
    <phoneticPr fontId="1"/>
  </si>
  <si>
    <t>勤務先/学校</t>
    <rPh sb="0" eb="2">
      <t>キンム</t>
    </rPh>
    <rPh sb="2" eb="3">
      <t>サキ</t>
    </rPh>
    <rPh sb="4" eb="6">
      <t>ガッコウ</t>
    </rPh>
    <phoneticPr fontId="1"/>
  </si>
  <si>
    <t>家族続柄</t>
    <rPh sb="0" eb="2">
      <t>カゾク</t>
    </rPh>
    <rPh sb="2" eb="4">
      <t>ゾクガラ</t>
    </rPh>
    <phoneticPr fontId="1"/>
  </si>
  <si>
    <t>祖父</t>
    <rPh sb="0" eb="2">
      <t>ソフ</t>
    </rPh>
    <phoneticPr fontId="1"/>
  </si>
  <si>
    <t>祖母</t>
    <rPh sb="0" eb="2">
      <t>ソボ</t>
    </rPh>
    <phoneticPr fontId="1"/>
  </si>
  <si>
    <t>父</t>
    <rPh sb="0" eb="1">
      <t>チチ</t>
    </rPh>
    <phoneticPr fontId="1"/>
  </si>
  <si>
    <t>母</t>
    <rPh sb="0" eb="1">
      <t>ハハ</t>
    </rPh>
    <phoneticPr fontId="1"/>
  </si>
  <si>
    <t>兄</t>
    <rPh sb="0" eb="1">
      <t>アニ</t>
    </rPh>
    <phoneticPr fontId="1"/>
  </si>
  <si>
    <t>姉</t>
    <rPh sb="0" eb="1">
      <t>アネ</t>
    </rPh>
    <phoneticPr fontId="1"/>
  </si>
  <si>
    <t>弟</t>
    <rPh sb="0" eb="1">
      <t>オトウト</t>
    </rPh>
    <phoneticPr fontId="1"/>
  </si>
  <si>
    <t>妹</t>
    <rPh sb="0" eb="1">
      <t>イモウト</t>
    </rPh>
    <phoneticPr fontId="1"/>
  </si>
  <si>
    <t>家族情報（年収）</t>
    <rPh sb="0" eb="2">
      <t>カゾク</t>
    </rPh>
    <rPh sb="2" eb="4">
      <t>ジョウホウ</t>
    </rPh>
    <rPh sb="5" eb="7">
      <t>ネンシュウ</t>
    </rPh>
    <phoneticPr fontId="1"/>
  </si>
  <si>
    <t>万円</t>
    <rPh sb="0" eb="2">
      <t>マンエン</t>
    </rPh>
    <phoneticPr fontId="1"/>
  </si>
  <si>
    <t>コード 国籍 検索用索引</t>
  </si>
  <si>
    <t>015 コロンビア ｺﾛﾝﾋﾞｱ</t>
  </si>
  <si>
    <t>性別</t>
    <rPh sb="0" eb="2">
      <t>セイベツ</t>
    </rPh>
    <phoneticPr fontId="1"/>
  </si>
  <si>
    <t>奨学生区分</t>
    <rPh sb="0" eb="2">
      <t>ショウガク</t>
    </rPh>
    <rPh sb="3" eb="5">
      <t>クブン</t>
    </rPh>
    <phoneticPr fontId="1"/>
  </si>
  <si>
    <t>GPA</t>
    <phoneticPr fontId="1"/>
  </si>
  <si>
    <t>取得済み単位数</t>
    <rPh sb="0" eb="2">
      <t>シュトク</t>
    </rPh>
    <rPh sb="2" eb="3">
      <t>ズ</t>
    </rPh>
    <rPh sb="4" eb="6">
      <t>タンイ</t>
    </rPh>
    <rPh sb="6" eb="7">
      <t>スウ</t>
    </rPh>
    <phoneticPr fontId="1"/>
  </si>
  <si>
    <t>生年月日</t>
    <rPh sb="0" eb="2">
      <t>セイネン</t>
    </rPh>
    <rPh sb="2" eb="4">
      <t>ガッピ</t>
    </rPh>
    <phoneticPr fontId="1"/>
  </si>
  <si>
    <t>支給開始予定日</t>
    <rPh sb="0" eb="2">
      <t>シキュウ</t>
    </rPh>
    <rPh sb="2" eb="4">
      <t>カイシ</t>
    </rPh>
    <rPh sb="4" eb="7">
      <t>ヨテイビ</t>
    </rPh>
    <phoneticPr fontId="1"/>
  </si>
  <si>
    <t>支給終了予定日</t>
    <rPh sb="0" eb="2">
      <t>シキュウ</t>
    </rPh>
    <rPh sb="2" eb="4">
      <t>シュウリョウ</t>
    </rPh>
    <rPh sb="4" eb="7">
      <t>ヨテイビ</t>
    </rPh>
    <phoneticPr fontId="1"/>
  </si>
  <si>
    <t>西暦</t>
    <rPh sb="0" eb="2">
      <t>セイレキ</t>
    </rPh>
    <phoneticPr fontId="1"/>
  </si>
  <si>
    <t>月</t>
    <rPh sb="0" eb="1">
      <t>ツキ</t>
    </rPh>
    <phoneticPr fontId="1"/>
  </si>
  <si>
    <t>日</t>
    <rPh sb="0" eb="1">
      <t>ニチ</t>
    </rPh>
    <phoneticPr fontId="1"/>
  </si>
  <si>
    <t>入学年月日</t>
    <rPh sb="0" eb="2">
      <t>ニュウガク</t>
    </rPh>
    <rPh sb="2" eb="5">
      <t>ネンガッピ</t>
    </rPh>
    <phoneticPr fontId="1"/>
  </si>
  <si>
    <t>卒業予定年月日</t>
    <rPh sb="0" eb="2">
      <t>ソツギョウ</t>
    </rPh>
    <rPh sb="2" eb="4">
      <t>ヨテイ</t>
    </rPh>
    <rPh sb="4" eb="7">
      <t>ネンガッピ</t>
    </rPh>
    <phoneticPr fontId="1"/>
  </si>
  <si>
    <t>（高校時、留学経験がある場合。国　高校名）</t>
    <rPh sb="1" eb="3">
      <t>コウコウ</t>
    </rPh>
    <rPh sb="3" eb="4">
      <t>ジ</t>
    </rPh>
    <rPh sb="5" eb="7">
      <t>リュウガク</t>
    </rPh>
    <rPh sb="7" eb="9">
      <t>ケイケン</t>
    </rPh>
    <rPh sb="12" eb="14">
      <t>バアイ</t>
    </rPh>
    <rPh sb="15" eb="16">
      <t>クニ</t>
    </rPh>
    <rPh sb="17" eb="19">
      <t>コウコウ</t>
    </rPh>
    <rPh sb="19" eb="20">
      <t>メイ</t>
    </rPh>
    <phoneticPr fontId="1"/>
  </si>
  <si>
    <t>進路希望</t>
    <rPh sb="0" eb="2">
      <t>シンロ</t>
    </rPh>
    <rPh sb="2" eb="4">
      <t>キボウ</t>
    </rPh>
    <phoneticPr fontId="1"/>
  </si>
  <si>
    <t>奨学金受給状況</t>
    <rPh sb="0" eb="3">
      <t>ショウガクキン</t>
    </rPh>
    <rPh sb="3" eb="5">
      <t>ジュキュウ</t>
    </rPh>
    <rPh sb="5" eb="7">
      <t>ジョウキョウ</t>
    </rPh>
    <phoneticPr fontId="1"/>
  </si>
  <si>
    <t>奨学金名称</t>
    <rPh sb="0" eb="3">
      <t>ショウガクキン</t>
    </rPh>
    <rPh sb="3" eb="5">
      <t>メイショウ</t>
    </rPh>
    <phoneticPr fontId="1"/>
  </si>
  <si>
    <t>確定/申請中</t>
    <rPh sb="0" eb="2">
      <t>カクテイ</t>
    </rPh>
    <rPh sb="3" eb="6">
      <t>シンセイチュウ</t>
    </rPh>
    <phoneticPr fontId="1"/>
  </si>
  <si>
    <t>貸与/給付</t>
    <rPh sb="0" eb="2">
      <t>タイヨ</t>
    </rPh>
    <rPh sb="3" eb="5">
      <t>キュウフ</t>
    </rPh>
    <phoneticPr fontId="1"/>
  </si>
  <si>
    <t>金額（万円/年）</t>
    <rPh sb="0" eb="2">
      <t>キンガク</t>
    </rPh>
    <rPh sb="3" eb="5">
      <t>マンエン</t>
    </rPh>
    <rPh sb="6" eb="7">
      <t>ネン</t>
    </rPh>
    <phoneticPr fontId="1"/>
  </si>
  <si>
    <t>家族第１次サマリー</t>
    <rPh sb="0" eb="2">
      <t>カゾク</t>
    </rPh>
    <rPh sb="2" eb="3">
      <t>ダイ</t>
    </rPh>
    <rPh sb="4" eb="5">
      <t>ジ</t>
    </rPh>
    <phoneticPr fontId="1"/>
  </si>
  <si>
    <t>家族第2次サマリー</t>
    <rPh sb="0" eb="2">
      <t>カゾク</t>
    </rPh>
    <rPh sb="2" eb="3">
      <t>ダイ</t>
    </rPh>
    <rPh sb="4" eb="5">
      <t>ジ</t>
    </rPh>
    <phoneticPr fontId="1"/>
  </si>
  <si>
    <t>家族第０次サマリー</t>
    <rPh sb="0" eb="2">
      <t>カゾク</t>
    </rPh>
    <rPh sb="2" eb="3">
      <t>ダイ</t>
    </rPh>
    <rPh sb="4" eb="5">
      <t>ジ</t>
    </rPh>
    <phoneticPr fontId="1"/>
  </si>
  <si>
    <t>注：家族が５人以内の場合は５行につめる。５人未満の場合は５行に表記する。</t>
    <rPh sb="0" eb="1">
      <t>チュウ</t>
    </rPh>
    <rPh sb="2" eb="4">
      <t>カゾク</t>
    </rPh>
    <rPh sb="6" eb="7">
      <t>ニン</t>
    </rPh>
    <rPh sb="7" eb="9">
      <t>イナイ</t>
    </rPh>
    <rPh sb="10" eb="12">
      <t>バアイ</t>
    </rPh>
    <rPh sb="14" eb="15">
      <t>ギョウ</t>
    </rPh>
    <rPh sb="21" eb="22">
      <t>ニン</t>
    </rPh>
    <rPh sb="22" eb="24">
      <t>ミマン</t>
    </rPh>
    <rPh sb="25" eb="27">
      <t>バアイ</t>
    </rPh>
    <rPh sb="29" eb="30">
      <t>ギョウ</t>
    </rPh>
    <rPh sb="31" eb="33">
      <t>ヒョウキ</t>
    </rPh>
    <phoneticPr fontId="1"/>
  </si>
  <si>
    <t>入力チェック用一時文字列</t>
    <rPh sb="0" eb="2">
      <t>ニュウリョク</t>
    </rPh>
    <rPh sb="6" eb="7">
      <t>ヨウ</t>
    </rPh>
    <rPh sb="7" eb="9">
      <t>イチジ</t>
    </rPh>
    <rPh sb="9" eb="11">
      <t>モジ</t>
    </rPh>
    <rPh sb="11" eb="12">
      <t>レツ</t>
    </rPh>
    <phoneticPr fontId="1"/>
  </si>
  <si>
    <t>大学カナ入力一時文列</t>
    <rPh sb="0" eb="2">
      <t>ダイガク</t>
    </rPh>
    <rPh sb="4" eb="6">
      <t>ニュウリョク</t>
    </rPh>
    <rPh sb="6" eb="8">
      <t>イチジ</t>
    </rPh>
    <rPh sb="8" eb="9">
      <t>ブン</t>
    </rPh>
    <rPh sb="9" eb="10">
      <t>レツ</t>
    </rPh>
    <phoneticPr fontId="1"/>
  </si>
  <si>
    <t>（注）入力チェックは西暦のみ</t>
    <rPh sb="1" eb="2">
      <t>チュウ</t>
    </rPh>
    <rPh sb="3" eb="5">
      <t>ニュウリョク</t>
    </rPh>
    <rPh sb="10" eb="12">
      <t>セイレキ</t>
    </rPh>
    <phoneticPr fontId="1"/>
  </si>
  <si>
    <t>学部名/研究科</t>
    <rPh sb="0" eb="2">
      <t>ガクブ</t>
    </rPh>
    <rPh sb="2" eb="3">
      <t>メイ</t>
    </rPh>
    <rPh sb="4" eb="6">
      <t>ケンキュウ</t>
    </rPh>
    <rPh sb="6" eb="7">
      <t>カ</t>
    </rPh>
    <phoneticPr fontId="1"/>
  </si>
  <si>
    <t>学科名/専攻</t>
    <rPh sb="0" eb="2">
      <t>ガッカ</t>
    </rPh>
    <rPh sb="2" eb="3">
      <t>メイ</t>
    </rPh>
    <rPh sb="4" eb="6">
      <t>センコウ</t>
    </rPh>
    <phoneticPr fontId="1"/>
  </si>
  <si>
    <t>学年一時入用セル</t>
    <rPh sb="0" eb="2">
      <t>ガクネン</t>
    </rPh>
    <rPh sb="2" eb="4">
      <t>イチジ</t>
    </rPh>
    <rPh sb="4" eb="6">
      <t>ニュウヨウ</t>
    </rPh>
    <phoneticPr fontId="1"/>
  </si>
  <si>
    <t>（市区町村番地まで入力）</t>
    <rPh sb="1" eb="3">
      <t>シク</t>
    </rPh>
    <rPh sb="3" eb="5">
      <t>チョウソン</t>
    </rPh>
    <rPh sb="5" eb="7">
      <t>バンチ</t>
    </rPh>
    <rPh sb="9" eb="11">
      <t>ニュウリョク</t>
    </rPh>
    <phoneticPr fontId="1"/>
  </si>
  <si>
    <t>（アパート名、室番号まで入力）</t>
    <rPh sb="5" eb="6">
      <t>メイ</t>
    </rPh>
    <rPh sb="7" eb="8">
      <t>シツ</t>
    </rPh>
    <rPh sb="8" eb="10">
      <t>バンゴウ</t>
    </rPh>
    <rPh sb="12" eb="14">
      <t>ニュウリョク</t>
    </rPh>
    <phoneticPr fontId="1"/>
  </si>
  <si>
    <t>入力チェック対象外</t>
    <rPh sb="0" eb="2">
      <t>ニュウリョク</t>
    </rPh>
    <rPh sb="6" eb="8">
      <t>タイショウ</t>
    </rPh>
    <rPh sb="8" eb="9">
      <t>ガイ</t>
    </rPh>
    <phoneticPr fontId="1"/>
  </si>
  <si>
    <t>注：固定値</t>
    <rPh sb="0" eb="1">
      <t>チュウ</t>
    </rPh>
    <rPh sb="2" eb="5">
      <t>コテイチ</t>
    </rPh>
    <phoneticPr fontId="1"/>
  </si>
  <si>
    <t>大学名/大学院</t>
    <rPh sb="0" eb="2">
      <t>ダイガク</t>
    </rPh>
    <rPh sb="2" eb="3">
      <t>メイ</t>
    </rPh>
    <rPh sb="4" eb="7">
      <t>ダイガクイン</t>
    </rPh>
    <phoneticPr fontId="1"/>
  </si>
  <si>
    <t>青山学院大学</t>
  </si>
  <si>
    <t>大阪大学</t>
  </si>
  <si>
    <t>岡山大学</t>
  </si>
  <si>
    <t>小樽商科大学</t>
  </si>
  <si>
    <t>香川大学</t>
  </si>
  <si>
    <t>学習院大学</t>
  </si>
  <si>
    <t>鹿児島大学</t>
  </si>
  <si>
    <t>金沢大学</t>
  </si>
  <si>
    <t>関西大学</t>
  </si>
  <si>
    <t>関西学院大学</t>
  </si>
  <si>
    <t>九州大学</t>
  </si>
  <si>
    <t>京都大学</t>
  </si>
  <si>
    <t>慶應義塾大学</t>
  </si>
  <si>
    <t>工学院大学</t>
  </si>
  <si>
    <t>神戸大学</t>
  </si>
  <si>
    <t>国際大学</t>
  </si>
  <si>
    <t>国際基督教大学</t>
  </si>
  <si>
    <t>静岡大学</t>
  </si>
  <si>
    <t>上智大学</t>
  </si>
  <si>
    <t>信州大学</t>
  </si>
  <si>
    <t>西南学院大学</t>
  </si>
  <si>
    <t>創価大学</t>
  </si>
  <si>
    <t>千葉大学</t>
  </si>
  <si>
    <t>中央大学</t>
  </si>
  <si>
    <t>筑波大学</t>
  </si>
  <si>
    <t>東京大学</t>
  </si>
  <si>
    <t>東京外国語大学</t>
  </si>
  <si>
    <t>東京理科大学</t>
  </si>
  <si>
    <t>同志社大学</t>
  </si>
  <si>
    <t>東北大学</t>
  </si>
  <si>
    <t>獨協大学</t>
  </si>
  <si>
    <t>長崎大学</t>
  </si>
  <si>
    <t>名古屋大学</t>
  </si>
  <si>
    <t>南山大学</t>
  </si>
  <si>
    <t>一橋大学</t>
  </si>
  <si>
    <t>広島大学</t>
  </si>
  <si>
    <t>福島大学</t>
  </si>
  <si>
    <t>法政大学</t>
  </si>
  <si>
    <t>北海道大学</t>
  </si>
  <si>
    <t>明治大学</t>
  </si>
  <si>
    <t>山梨大学</t>
  </si>
  <si>
    <t>横浜国立大学</t>
  </si>
  <si>
    <t>立教大学</t>
  </si>
  <si>
    <t>立命館大学</t>
  </si>
  <si>
    <t>早稲田大学</t>
  </si>
  <si>
    <t>保管するフォルダー名</t>
    <rPh sb="0" eb="2">
      <t>ホカン</t>
    </rPh>
    <rPh sb="9" eb="10">
      <t>メイ</t>
    </rPh>
    <phoneticPr fontId="1"/>
  </si>
  <si>
    <t>フォルダー名参照テーブル</t>
    <rPh sb="5" eb="6">
      <t>メイ</t>
    </rPh>
    <rPh sb="6" eb="8">
      <t>サンショウ</t>
    </rPh>
    <phoneticPr fontId="1"/>
  </si>
  <si>
    <t>保管先ディレクトリ：</t>
    <rPh sb="0" eb="2">
      <t>ホカン</t>
    </rPh>
    <rPh sb="2" eb="3">
      <t>サキ</t>
    </rPh>
    <phoneticPr fontId="1"/>
  </si>
  <si>
    <t>大学フォルダ名：</t>
    <rPh sb="0" eb="2">
      <t>ダイガク</t>
    </rPh>
    <rPh sb="6" eb="7">
      <t>メイ</t>
    </rPh>
    <phoneticPr fontId="1"/>
  </si>
  <si>
    <t>年</t>
    <rPh sb="0" eb="1">
      <t>ネン</t>
    </rPh>
    <phoneticPr fontId="1"/>
  </si>
  <si>
    <t>月　</t>
    <rPh sb="0" eb="1">
      <t>ガツ</t>
    </rPh>
    <phoneticPr fontId="1"/>
  </si>
  <si>
    <t>奨　　学　　生　　願　　書</t>
    <rPh sb="0" eb="1">
      <t>ツトム</t>
    </rPh>
    <rPh sb="3" eb="4">
      <t>ガク</t>
    </rPh>
    <rPh sb="6" eb="7">
      <t>セイ</t>
    </rPh>
    <rPh sb="9" eb="10">
      <t>ネガイ</t>
    </rPh>
    <rPh sb="12" eb="13">
      <t>ショ</t>
    </rPh>
    <phoneticPr fontId="1"/>
  </si>
  <si>
    <t>氏 名：</t>
    <rPh sb="0" eb="1">
      <t>シ</t>
    </rPh>
    <rPh sb="2" eb="3">
      <t>メイ</t>
    </rPh>
    <phoneticPr fontId="1"/>
  </si>
  <si>
    <t>生年月日(西暦)：</t>
    <rPh sb="0" eb="2">
      <t>セイネン</t>
    </rPh>
    <rPh sb="2" eb="4">
      <t>ガッピ</t>
    </rPh>
    <rPh sb="5" eb="7">
      <t>セイレキ</t>
    </rPh>
    <phoneticPr fontId="1"/>
  </si>
  <si>
    <t>月</t>
    <rPh sb="0" eb="1">
      <t>ゲツ</t>
    </rPh>
    <phoneticPr fontId="1"/>
  </si>
  <si>
    <t>日</t>
    <rPh sb="0" eb="1">
      <t>ヒ</t>
    </rPh>
    <phoneticPr fontId="1"/>
  </si>
  <si>
    <t>年齢(4月1日現在)：</t>
    <rPh sb="0" eb="2">
      <t>ネンレイ</t>
    </rPh>
    <rPh sb="4" eb="5">
      <t>ガツ</t>
    </rPh>
    <rPh sb="6" eb="7">
      <t>ヒ</t>
    </rPh>
    <rPh sb="7" eb="9">
      <t>ゲンザイ</t>
    </rPh>
    <phoneticPr fontId="1"/>
  </si>
  <si>
    <t>歳</t>
    <rPh sb="0" eb="1">
      <t>サイ</t>
    </rPh>
    <phoneticPr fontId="1"/>
  </si>
  <si>
    <t>性別：</t>
    <rPh sb="0" eb="2">
      <t>セイベツ</t>
    </rPh>
    <phoneticPr fontId="1"/>
  </si>
  <si>
    <t>在学校</t>
    <rPh sb="0" eb="2">
      <t>ザイガク</t>
    </rPh>
    <rPh sb="2" eb="3">
      <t>コウ</t>
    </rPh>
    <phoneticPr fontId="1"/>
  </si>
  <si>
    <t>研究科</t>
    <rPh sb="0" eb="2">
      <t>ケンキュウ</t>
    </rPh>
    <rPh sb="2" eb="3">
      <t>カ</t>
    </rPh>
    <phoneticPr fontId="1"/>
  </si>
  <si>
    <t>専攻</t>
    <rPh sb="0" eb="2">
      <t>センコウ</t>
    </rPh>
    <phoneticPr fontId="1"/>
  </si>
  <si>
    <t>課程</t>
    <rPh sb="0" eb="2">
      <t>カテイ</t>
    </rPh>
    <phoneticPr fontId="1"/>
  </si>
  <si>
    <t>郵便番号：　〒</t>
    <rPh sb="0" eb="4">
      <t>ユウビンバンゴウ</t>
    </rPh>
    <phoneticPr fontId="1"/>
  </si>
  <si>
    <t>電話・
メール</t>
    <rPh sb="0" eb="2">
      <t>デンワ</t>
    </rPh>
    <phoneticPr fontId="1"/>
  </si>
  <si>
    <t>固定電話：</t>
    <rPh sb="0" eb="2">
      <t>コテイ</t>
    </rPh>
    <rPh sb="2" eb="4">
      <t>デンワ</t>
    </rPh>
    <phoneticPr fontId="1"/>
  </si>
  <si>
    <t>携帯電話：</t>
    <rPh sb="0" eb="2">
      <t>ケイタイ</t>
    </rPh>
    <rPh sb="2" eb="4">
      <t>デンワ</t>
    </rPh>
    <phoneticPr fontId="1"/>
  </si>
  <si>
    <t>在学期間</t>
    <rPh sb="0" eb="2">
      <t>ザイガク</t>
    </rPh>
    <rPh sb="2" eb="4">
      <t>キカン</t>
    </rPh>
    <phoneticPr fontId="1"/>
  </si>
  <si>
    <t>入　　学(西暦)：</t>
    <rPh sb="0" eb="1">
      <t>ニュウ</t>
    </rPh>
    <rPh sb="3" eb="4">
      <t>ガク</t>
    </rPh>
    <rPh sb="5" eb="7">
      <t>セイレキ</t>
    </rPh>
    <phoneticPr fontId="1"/>
  </si>
  <si>
    <t>卒業予定(西暦)：</t>
    <rPh sb="0" eb="2">
      <t>ソツギョウ</t>
    </rPh>
    <rPh sb="2" eb="4">
      <t>ヨテイ</t>
    </rPh>
    <rPh sb="5" eb="7">
      <t>セイレキ</t>
    </rPh>
    <phoneticPr fontId="1"/>
  </si>
  <si>
    <t>給付
希望期間</t>
    <rPh sb="0" eb="2">
      <t>キュウフ</t>
    </rPh>
    <rPh sb="3" eb="5">
      <t>キボウ</t>
    </rPh>
    <rPh sb="5" eb="7">
      <t>キカン</t>
    </rPh>
    <phoneticPr fontId="1"/>
  </si>
  <si>
    <t>開　　始(西暦)：</t>
    <rPh sb="0" eb="1">
      <t>カイ</t>
    </rPh>
    <rPh sb="3" eb="4">
      <t>ハジメ</t>
    </rPh>
    <rPh sb="5" eb="7">
      <t>セイレキ</t>
    </rPh>
    <phoneticPr fontId="1"/>
  </si>
  <si>
    <t>終　　了(西暦)：</t>
    <rPh sb="0" eb="1">
      <t>オワ</t>
    </rPh>
    <rPh sb="3" eb="4">
      <t>リョウ</t>
    </rPh>
    <rPh sb="5" eb="7">
      <t>セイレキ</t>
    </rPh>
    <phoneticPr fontId="1"/>
  </si>
  <si>
    <t>家族住所</t>
    <rPh sb="0" eb="2">
      <t>カゾク</t>
    </rPh>
    <rPh sb="2" eb="4">
      <t>ジュウショ</t>
    </rPh>
    <phoneticPr fontId="1"/>
  </si>
  <si>
    <t>履 歴 書 (2)</t>
    <rPh sb="0" eb="1">
      <t>クツ</t>
    </rPh>
    <rPh sb="2" eb="3">
      <t>レキ</t>
    </rPh>
    <rPh sb="4" eb="5">
      <t>ショ</t>
    </rPh>
    <phoneticPr fontId="1"/>
  </si>
  <si>
    <t>得意な学科</t>
    <rPh sb="0" eb="2">
      <t>トクイ</t>
    </rPh>
    <rPh sb="3" eb="5">
      <t>ガッカ</t>
    </rPh>
    <phoneticPr fontId="1"/>
  </si>
  <si>
    <t>趣　　味
娯　　楽
運　　動</t>
    <rPh sb="0" eb="1">
      <t>オモムキ</t>
    </rPh>
    <rPh sb="3" eb="4">
      <t>アジ</t>
    </rPh>
    <rPh sb="5" eb="6">
      <t>ゴ</t>
    </rPh>
    <rPh sb="8" eb="9">
      <t>ラク</t>
    </rPh>
    <rPh sb="10" eb="11">
      <t>ウン</t>
    </rPh>
    <rPh sb="13" eb="14">
      <t>ドウ</t>
    </rPh>
    <phoneticPr fontId="1"/>
  </si>
  <si>
    <t>愛読書、雑誌など</t>
    <rPh sb="0" eb="3">
      <t>アイドクショ</t>
    </rPh>
    <rPh sb="4" eb="6">
      <t>ザッシ</t>
    </rPh>
    <phoneticPr fontId="1"/>
  </si>
  <si>
    <t>日常生活における
信条、座右の銘
など</t>
    <rPh sb="0" eb="2">
      <t>ニチジョウ</t>
    </rPh>
    <rPh sb="2" eb="4">
      <t>セイカツ</t>
    </rPh>
    <rPh sb="9" eb="11">
      <t>シンジョウ</t>
    </rPh>
    <rPh sb="12" eb="14">
      <t>ザユウ</t>
    </rPh>
    <rPh sb="15" eb="16">
      <t>メイ</t>
    </rPh>
    <phoneticPr fontId="1"/>
  </si>
  <si>
    <t>性
格</t>
    <rPh sb="0" eb="1">
      <t>セイ</t>
    </rPh>
    <rPh sb="3" eb="4">
      <t>カク</t>
    </rPh>
    <phoneticPr fontId="1"/>
  </si>
  <si>
    <t>長　所</t>
    <rPh sb="0" eb="1">
      <t>ナガ</t>
    </rPh>
    <rPh sb="2" eb="3">
      <t>ジョ</t>
    </rPh>
    <phoneticPr fontId="1"/>
  </si>
  <si>
    <t>短　所</t>
    <rPh sb="0" eb="1">
      <t>タン</t>
    </rPh>
    <rPh sb="2" eb="3">
      <t>ジョ</t>
    </rPh>
    <phoneticPr fontId="1"/>
  </si>
  <si>
    <t>委員・役員
経験等</t>
    <rPh sb="0" eb="2">
      <t>イイン</t>
    </rPh>
    <rPh sb="3" eb="5">
      <t>ヤクイン</t>
    </rPh>
    <rPh sb="6" eb="8">
      <t>ケイケン</t>
    </rPh>
    <rPh sb="8" eb="9">
      <t>トウ</t>
    </rPh>
    <phoneticPr fontId="1"/>
  </si>
  <si>
    <t>所有する資格、
免許、検定など</t>
    <rPh sb="0" eb="2">
      <t>ショユウ</t>
    </rPh>
    <rPh sb="4" eb="6">
      <t>シカク</t>
    </rPh>
    <rPh sb="8" eb="10">
      <t>メンキョ</t>
    </rPh>
    <rPh sb="11" eb="13">
      <t>ケンテイ</t>
    </rPh>
    <phoneticPr fontId="1"/>
  </si>
  <si>
    <t>履 歴 書 (1)</t>
    <rPh sb="0" eb="1">
      <t>クツ</t>
    </rPh>
    <rPh sb="2" eb="3">
      <t>レキ</t>
    </rPh>
    <rPh sb="4" eb="5">
      <t>ショ</t>
    </rPh>
    <phoneticPr fontId="1"/>
  </si>
  <si>
    <t>(ﾌﾘｶﾞﾅ)</t>
    <phoneticPr fontId="1"/>
  </si>
  <si>
    <t>年(西暦)</t>
    <rPh sb="0" eb="1">
      <t>ネン</t>
    </rPh>
    <rPh sb="2" eb="4">
      <t>セイレキ</t>
    </rPh>
    <phoneticPr fontId="1"/>
  </si>
  <si>
    <t>月</t>
    <rPh sb="0" eb="1">
      <t>ガツ</t>
    </rPh>
    <phoneticPr fontId="1"/>
  </si>
  <si>
    <t>学歴</t>
    <rPh sb="0" eb="2">
      <t>ガクレキ</t>
    </rPh>
    <phoneticPr fontId="1"/>
  </si>
  <si>
    <t>賞　罰</t>
    <rPh sb="0" eb="1">
      <t>ショウ</t>
    </rPh>
    <rPh sb="2" eb="3">
      <t>バツ</t>
    </rPh>
    <phoneticPr fontId="1"/>
  </si>
  <si>
    <t>円</t>
    <rPh sb="0" eb="1">
      <t>エン</t>
    </rPh>
    <phoneticPr fontId="1"/>
  </si>
  <si>
    <t>千</t>
    <rPh sb="0" eb="1">
      <t>セン</t>
    </rPh>
    <phoneticPr fontId="1"/>
  </si>
  <si>
    <t>税込年収合計</t>
    <rPh sb="0" eb="2">
      <t>ゼイコ</t>
    </rPh>
    <rPh sb="2" eb="4">
      <t>ネンシュウ</t>
    </rPh>
    <rPh sb="4" eb="6">
      <t>ゴウケイ</t>
    </rPh>
    <phoneticPr fontId="1"/>
  </si>
  <si>
    <t xml:space="preserve">特記事項
</t>
    <rPh sb="0" eb="1">
      <t>トク</t>
    </rPh>
    <rPh sb="2" eb="4">
      <t>ジコウ</t>
    </rPh>
    <phoneticPr fontId="1"/>
  </si>
  <si>
    <t>その他（配当・不動産等）　（千円）</t>
    <rPh sb="2" eb="3">
      <t>タ</t>
    </rPh>
    <rPh sb="4" eb="6">
      <t>ハイトウ</t>
    </rPh>
    <rPh sb="7" eb="10">
      <t>フドウサン</t>
    </rPh>
    <rPh sb="10" eb="11">
      <t>トウ</t>
    </rPh>
    <phoneticPr fontId="1"/>
  </si>
  <si>
    <t>年　　金　（千円）</t>
    <rPh sb="0" eb="1">
      <t>トシ</t>
    </rPh>
    <rPh sb="3" eb="4">
      <t>キム</t>
    </rPh>
    <phoneticPr fontId="1"/>
  </si>
  <si>
    <t>自　　　営　（千円）</t>
    <rPh sb="0" eb="1">
      <t>ジ</t>
    </rPh>
    <rPh sb="4" eb="5">
      <t>エイ</t>
    </rPh>
    <phoneticPr fontId="1"/>
  </si>
  <si>
    <t>給　　　与　（千円）</t>
    <rPh sb="0" eb="1">
      <t>キュウ</t>
    </rPh>
    <rPh sb="4" eb="5">
      <t>アタエ</t>
    </rPh>
    <rPh sb="7" eb="9">
      <t>センエン</t>
    </rPh>
    <phoneticPr fontId="1"/>
  </si>
  <si>
    <t>前年の年収の内容を記入</t>
    <rPh sb="0" eb="2">
      <t>ゼンネン</t>
    </rPh>
    <rPh sb="3" eb="5">
      <t>ネンシュウ</t>
    </rPh>
    <rPh sb="6" eb="8">
      <t>ナイヨウ</t>
    </rPh>
    <rPh sb="9" eb="11">
      <t>キニュウ</t>
    </rPh>
    <phoneticPr fontId="1"/>
  </si>
  <si>
    <t>合計</t>
    <rPh sb="0" eb="2">
      <t>ゴウケイ</t>
    </rPh>
    <phoneticPr fontId="1"/>
  </si>
  <si>
    <t>　</t>
  </si>
  <si>
    <t>前年の収入（千円）</t>
    <rPh sb="0" eb="2">
      <t>ゼンネン</t>
    </rPh>
    <rPh sb="3" eb="5">
      <t>シュウニュウ</t>
    </rPh>
    <rPh sb="6" eb="8">
      <t>センエン</t>
    </rPh>
    <phoneticPr fontId="1"/>
  </si>
  <si>
    <t>勤務先・学校等</t>
    <rPh sb="0" eb="1">
      <t>ツトム</t>
    </rPh>
    <rPh sb="1" eb="2">
      <t>ツトム</t>
    </rPh>
    <rPh sb="2" eb="3">
      <t>サキ</t>
    </rPh>
    <rPh sb="4" eb="6">
      <t>ガッコウ</t>
    </rPh>
    <rPh sb="6" eb="7">
      <t>トウ</t>
    </rPh>
    <phoneticPr fontId="1"/>
  </si>
  <si>
    <t>氏　　　　　名</t>
    <rPh sb="0" eb="1">
      <t>シ</t>
    </rPh>
    <rPh sb="6" eb="7">
      <t>メイ</t>
    </rPh>
    <phoneticPr fontId="1"/>
  </si>
  <si>
    <t>家族状態</t>
    <rPh sb="0" eb="2">
      <t>カゾク</t>
    </rPh>
    <rPh sb="2" eb="4">
      <t>ジョウタイ</t>
    </rPh>
    <phoneticPr fontId="1"/>
  </si>
  <si>
    <t>(ﾌﾘｶﾞﾅ)</t>
    <phoneticPr fontId="1"/>
  </si>
  <si>
    <t>公益財団法人　三菱UFJ信託奨学財団 理事長　殿</t>
    <phoneticPr fontId="1"/>
  </si>
  <si>
    <t>大学大学院</t>
    <rPh sb="0" eb="2">
      <t>ダイガク</t>
    </rPh>
    <rPh sb="2" eb="5">
      <t>ダイガクイン</t>
    </rPh>
    <phoneticPr fontId="1"/>
  </si>
  <si>
    <t>出　願　者　の　収　支　説　明　書</t>
    <rPh sb="0" eb="1">
      <t>デ</t>
    </rPh>
    <rPh sb="2" eb="3">
      <t>ネガイ</t>
    </rPh>
    <rPh sb="4" eb="5">
      <t>シャ</t>
    </rPh>
    <rPh sb="8" eb="9">
      <t>オサム</t>
    </rPh>
    <rPh sb="10" eb="11">
      <t>シ</t>
    </rPh>
    <rPh sb="12" eb="13">
      <t>セツ</t>
    </rPh>
    <rPh sb="14" eb="15">
      <t>メイ</t>
    </rPh>
    <rPh sb="16" eb="17">
      <t>ショ</t>
    </rPh>
    <phoneticPr fontId="1"/>
  </si>
  <si>
    <t>(ﾌﾘｶﾞﾅ)</t>
    <phoneticPr fontId="1"/>
  </si>
  <si>
    <t>表1：収支見込</t>
    <rPh sb="0" eb="1">
      <t>ヒョウ</t>
    </rPh>
    <rPh sb="3" eb="5">
      <t>シュウシ</t>
    </rPh>
    <rPh sb="5" eb="7">
      <t>ミコ</t>
    </rPh>
    <phoneticPr fontId="1"/>
  </si>
  <si>
    <t>親族から（仕送りなど）</t>
    <rPh sb="0" eb="2">
      <t>シンゾク</t>
    </rPh>
    <rPh sb="5" eb="7">
      <t>シオク</t>
    </rPh>
    <phoneticPr fontId="1"/>
  </si>
  <si>
    <t>アルバイト等</t>
    <rPh sb="5" eb="6">
      <t>トウ</t>
    </rPh>
    <phoneticPr fontId="1"/>
  </si>
  <si>
    <t>参考書等</t>
    <rPh sb="0" eb="3">
      <t>サンコウショ</t>
    </rPh>
    <rPh sb="3" eb="4">
      <t>トウ</t>
    </rPh>
    <phoneticPr fontId="1"/>
  </si>
  <si>
    <t>通学費</t>
    <rPh sb="0" eb="2">
      <t>ツウガク</t>
    </rPh>
    <rPh sb="2" eb="3">
      <t>ヒ</t>
    </rPh>
    <phoneticPr fontId="1"/>
  </si>
  <si>
    <t>預貯金引出</t>
    <rPh sb="0" eb="3">
      <t>ヨチョキン</t>
    </rPh>
    <rPh sb="3" eb="5">
      <t>ヒキダシ</t>
    </rPh>
    <phoneticPr fontId="1"/>
  </si>
  <si>
    <t>その他</t>
    <rPh sb="2" eb="3">
      <t>タ</t>
    </rPh>
    <phoneticPr fontId="1"/>
  </si>
  <si>
    <t>教育娯楽・通信費</t>
    <rPh sb="0" eb="2">
      <t>キョウイク</t>
    </rPh>
    <rPh sb="2" eb="4">
      <t>ゴラク</t>
    </rPh>
    <rPh sb="5" eb="8">
      <t>ツウシンヒ</t>
    </rPh>
    <phoneticPr fontId="1"/>
  </si>
  <si>
    <t>日常小遣い</t>
    <rPh sb="0" eb="2">
      <t>ニチジョウ</t>
    </rPh>
    <rPh sb="2" eb="4">
      <t>コヅカ</t>
    </rPh>
    <phoneticPr fontId="1"/>
  </si>
  <si>
    <t>借入返済</t>
    <rPh sb="0" eb="2">
      <t>カリイレ</t>
    </rPh>
    <rPh sb="2" eb="4">
      <t>ヘンサイ</t>
    </rPh>
    <phoneticPr fontId="1"/>
  </si>
  <si>
    <t>家族等への仕送り</t>
    <rPh sb="0" eb="2">
      <t>カゾク</t>
    </rPh>
    <rPh sb="2" eb="3">
      <t>トウ</t>
    </rPh>
    <rPh sb="5" eb="7">
      <t>シオク</t>
    </rPh>
    <phoneticPr fontId="1"/>
  </si>
  <si>
    <t>預貯金預入れ</t>
    <rPh sb="0" eb="3">
      <t>ヨチョキン</t>
    </rPh>
    <rPh sb="3" eb="5">
      <t>アズケイレ</t>
    </rPh>
    <phoneticPr fontId="1"/>
  </si>
  <si>
    <r>
      <rPr>
        <b/>
        <sz val="14"/>
        <color theme="1"/>
        <rFont val="ＭＳ Ｐゴシック"/>
        <family val="3"/>
        <charset val="128"/>
        <scheme val="minor"/>
      </rPr>
      <t xml:space="preserve">収　入　合　計
</t>
    </r>
    <r>
      <rPr>
        <u/>
        <sz val="11"/>
        <color theme="1"/>
        <rFont val="ＭＳ Ｐゴシック"/>
        <family val="3"/>
        <charset val="128"/>
        <scheme val="minor"/>
      </rPr>
      <t>（支出合計と一致）</t>
    </r>
    <rPh sb="0" eb="1">
      <t>オサム</t>
    </rPh>
    <rPh sb="2" eb="3">
      <t>ニュウ</t>
    </rPh>
    <rPh sb="4" eb="5">
      <t>ア</t>
    </rPh>
    <rPh sb="6" eb="7">
      <t>ケイ</t>
    </rPh>
    <rPh sb="9" eb="11">
      <t>シシュツ</t>
    </rPh>
    <rPh sb="11" eb="13">
      <t>ゴウケイ</t>
    </rPh>
    <rPh sb="14" eb="16">
      <t>イッチ</t>
    </rPh>
    <phoneticPr fontId="1"/>
  </si>
  <si>
    <r>
      <rPr>
        <b/>
        <sz val="14"/>
        <color theme="1"/>
        <rFont val="ＭＳ Ｐゴシック"/>
        <family val="3"/>
        <charset val="128"/>
        <scheme val="minor"/>
      </rPr>
      <t xml:space="preserve">支　出　合　計
</t>
    </r>
    <r>
      <rPr>
        <u/>
        <sz val="11"/>
        <color theme="1"/>
        <rFont val="ＭＳ Ｐゴシック"/>
        <family val="3"/>
        <charset val="128"/>
        <scheme val="minor"/>
      </rPr>
      <t>（収入合計と一致）</t>
    </r>
    <rPh sb="0" eb="1">
      <t>シ</t>
    </rPh>
    <rPh sb="2" eb="3">
      <t>デ</t>
    </rPh>
    <rPh sb="4" eb="5">
      <t>ア</t>
    </rPh>
    <rPh sb="6" eb="7">
      <t>ケイ</t>
    </rPh>
    <rPh sb="9" eb="11">
      <t>シュウニュウ</t>
    </rPh>
    <rPh sb="11" eb="13">
      <t>ゴウケイ</t>
    </rPh>
    <rPh sb="14" eb="16">
      <t>イッチ</t>
    </rPh>
    <phoneticPr fontId="1"/>
  </si>
  <si>
    <t>団　体　名</t>
    <rPh sb="0" eb="1">
      <t>ダン</t>
    </rPh>
    <rPh sb="2" eb="3">
      <t>カラダ</t>
    </rPh>
    <rPh sb="4" eb="5">
      <t>メイ</t>
    </rPh>
    <phoneticPr fontId="1"/>
  </si>
  <si>
    <t>給付</t>
  </si>
  <si>
    <t>合　計　金　額</t>
    <rPh sb="0" eb="1">
      <t>ア</t>
    </rPh>
    <rPh sb="2" eb="3">
      <t>ケイ</t>
    </rPh>
    <rPh sb="4" eb="5">
      <t>キム</t>
    </rPh>
    <rPh sb="6" eb="7">
      <t>ガク</t>
    </rPh>
    <phoneticPr fontId="1"/>
  </si>
  <si>
    <t xml:space="preserve">　 </t>
  </si>
  <si>
    <t xml:space="preserve">002 アメリカ </t>
    <phoneticPr fontId="1"/>
  </si>
  <si>
    <t>003 イギリス</t>
  </si>
  <si>
    <t xml:space="preserve">004 イラン </t>
  </si>
  <si>
    <t xml:space="preserve">005 インド </t>
  </si>
  <si>
    <t xml:space="preserve">006 インドネシア </t>
  </si>
  <si>
    <t xml:space="preserve">007 オーストラリア </t>
  </si>
  <si>
    <t xml:space="preserve">008 オーストリア </t>
  </si>
  <si>
    <t xml:space="preserve">009 カザフスタン </t>
  </si>
  <si>
    <t>010 カナダ</t>
  </si>
  <si>
    <t xml:space="preserve">011 韓国 </t>
  </si>
  <si>
    <t>012 カンボジア</t>
  </si>
  <si>
    <t xml:space="preserve">013 ギリシャ </t>
  </si>
  <si>
    <t>014 コートジボワール</t>
  </si>
  <si>
    <t xml:space="preserve">016 コンゴ民主共和国 </t>
  </si>
  <si>
    <t>015 コロンビア</t>
  </si>
  <si>
    <t>017 シンガポール</t>
  </si>
  <si>
    <t xml:space="preserve">018 ジンバブエ共和国 </t>
  </si>
  <si>
    <t xml:space="preserve">019 スペイン </t>
  </si>
  <si>
    <t>020 スリランカ</t>
  </si>
  <si>
    <t>021 タイ</t>
  </si>
  <si>
    <t>022 台湾</t>
  </si>
  <si>
    <t xml:space="preserve">023 中国 </t>
  </si>
  <si>
    <t>024 チリ</t>
  </si>
  <si>
    <t>025 ドイツ</t>
  </si>
  <si>
    <t xml:space="preserve">026 ニュージーランド </t>
  </si>
  <si>
    <t>027 ネパール</t>
  </si>
  <si>
    <t xml:space="preserve">028 ブラジル </t>
  </si>
  <si>
    <t xml:space="preserve">029 ベトナム </t>
  </si>
  <si>
    <t xml:space="preserve">030 ペルー </t>
  </si>
  <si>
    <t xml:space="preserve">031 ベルギー </t>
  </si>
  <si>
    <t>032 ポルトガル</t>
  </si>
  <si>
    <t xml:space="preserve">033 マレーシア </t>
  </si>
  <si>
    <t>034 ミャンマー</t>
  </si>
  <si>
    <t xml:space="preserve">035 メキシコ </t>
  </si>
  <si>
    <t>036 モンゴル</t>
  </si>
  <si>
    <t>037 ラオス</t>
  </si>
  <si>
    <t>038 ロシア</t>
  </si>
  <si>
    <t>039 フランス</t>
  </si>
  <si>
    <t>040 ウクライナ</t>
  </si>
  <si>
    <t>041 ウズベキスタン</t>
  </si>
  <si>
    <t>学部生</t>
    <rPh sb="0" eb="3">
      <t>ガクブセイ</t>
    </rPh>
    <phoneticPr fontId="1"/>
  </si>
  <si>
    <t>4段階評価</t>
    <rPh sb="1" eb="3">
      <t>ダンカイ</t>
    </rPh>
    <rPh sb="3" eb="5">
      <t>ヒョウカ</t>
    </rPh>
    <phoneticPr fontId="1"/>
  </si>
  <si>
    <t>3段階評価</t>
    <rPh sb="1" eb="3">
      <t>ダンカイ</t>
    </rPh>
    <rPh sb="3" eb="5">
      <t>ヒョウカ</t>
    </rPh>
    <phoneticPr fontId="1"/>
  </si>
  <si>
    <t>Point</t>
    <phoneticPr fontId="1"/>
  </si>
  <si>
    <t>取得単位数</t>
    <rPh sb="0" eb="2">
      <t>シュトク</t>
    </rPh>
    <rPh sb="2" eb="5">
      <t>タンイスウ</t>
    </rPh>
    <phoneticPr fontId="1"/>
  </si>
  <si>
    <t>秀</t>
    <rPh sb="0" eb="1">
      <t>シュウ</t>
    </rPh>
    <phoneticPr fontId="1"/>
  </si>
  <si>
    <t>AA</t>
    <phoneticPr fontId="1"/>
  </si>
  <si>
    <t>S</t>
    <phoneticPr fontId="1"/>
  </si>
  <si>
    <t>A</t>
    <phoneticPr fontId="1"/>
  </si>
  <si>
    <t>優</t>
    <rPh sb="0" eb="1">
      <t>ユウ</t>
    </rPh>
    <phoneticPr fontId="1"/>
  </si>
  <si>
    <t>良</t>
    <rPh sb="0" eb="1">
      <t>リョウ</t>
    </rPh>
    <phoneticPr fontId="1"/>
  </si>
  <si>
    <t>B</t>
    <phoneticPr fontId="1"/>
  </si>
  <si>
    <t>C</t>
    <phoneticPr fontId="1"/>
  </si>
  <si>
    <t>可</t>
    <rPh sb="0" eb="1">
      <t>カ</t>
    </rPh>
    <phoneticPr fontId="1"/>
  </si>
  <si>
    <t>合</t>
    <rPh sb="0" eb="1">
      <t>ゴウ</t>
    </rPh>
    <phoneticPr fontId="1"/>
  </si>
  <si>
    <t>P</t>
    <phoneticPr fontId="1"/>
  </si>
  <si>
    <t>標準化GPA</t>
    <rPh sb="0" eb="3">
      <t>ヒョウジュンカ</t>
    </rPh>
    <phoneticPr fontId="1"/>
  </si>
  <si>
    <t>合計</t>
  </si>
  <si>
    <t>5段階評価</t>
    <rPh sb="1" eb="3">
      <t>ダンカイ</t>
    </rPh>
    <rPh sb="3" eb="5">
      <t>ヒョウカ</t>
    </rPh>
    <phoneticPr fontId="1"/>
  </si>
  <si>
    <t>評価評号</t>
    <rPh sb="0" eb="2">
      <t>ヒョウカ</t>
    </rPh>
    <rPh sb="2" eb="3">
      <t>ヒョウ</t>
    </rPh>
    <rPh sb="3" eb="4">
      <t>ゴウ</t>
    </rPh>
    <phoneticPr fontId="1"/>
  </si>
  <si>
    <t>（GPAは計算シートで計算し入力。学部生は前年までの成績及び取得単位。修士、博士専門は前課程の成績）</t>
    <rPh sb="5" eb="7">
      <t>ケイサン</t>
    </rPh>
    <rPh sb="11" eb="13">
      <t>ケイサン</t>
    </rPh>
    <rPh sb="14" eb="16">
      <t>ニュウリョク</t>
    </rPh>
    <rPh sb="17" eb="20">
      <t>ガクブセイ</t>
    </rPh>
    <rPh sb="21" eb="23">
      <t>ゼンネン</t>
    </rPh>
    <rPh sb="26" eb="28">
      <t>セイセキ</t>
    </rPh>
    <rPh sb="28" eb="29">
      <t>オヨ</t>
    </rPh>
    <rPh sb="30" eb="32">
      <t>シュトク</t>
    </rPh>
    <rPh sb="32" eb="34">
      <t>タンイ</t>
    </rPh>
    <rPh sb="35" eb="37">
      <t>シュウシ</t>
    </rPh>
    <rPh sb="38" eb="40">
      <t>ハカセ</t>
    </rPh>
    <rPh sb="40" eb="42">
      <t>センモン</t>
    </rPh>
    <rPh sb="43" eb="44">
      <t>ゼン</t>
    </rPh>
    <rPh sb="44" eb="46">
      <t>カテイ</t>
    </rPh>
    <rPh sb="47" eb="49">
      <t>セイセキ</t>
    </rPh>
    <phoneticPr fontId="1"/>
  </si>
  <si>
    <t>貸与/給付</t>
    <rPh sb="0" eb="2">
      <t>タイヨ</t>
    </rPh>
    <rPh sb="3" eb="5">
      <t>キュウフ</t>
    </rPh>
    <phoneticPr fontId="1"/>
  </si>
  <si>
    <t>金額</t>
    <rPh sb="0" eb="2">
      <t>キンガク</t>
    </rPh>
    <phoneticPr fontId="1"/>
  </si>
  <si>
    <t>奨学金名</t>
    <rPh sb="0" eb="3">
      <t>ショウガクキン</t>
    </rPh>
    <rPh sb="3" eb="4">
      <t>メイ</t>
    </rPh>
    <phoneticPr fontId="1"/>
  </si>
  <si>
    <t>確定/申請中</t>
    <rPh sb="0" eb="2">
      <t>カクテイ</t>
    </rPh>
    <rPh sb="3" eb="5">
      <t>シンセイ</t>
    </rPh>
    <rPh sb="5" eb="6">
      <t>チュウ</t>
    </rPh>
    <phoneticPr fontId="1"/>
  </si>
  <si>
    <t>1セル目に当財団名がるとき左端の3文字「  *]を削除する（１列目に当財団名があるとき改行しない）</t>
  </si>
  <si>
    <t>奨学金情報文字列を連結する</t>
    <rPh sb="0" eb="3">
      <t>ショウガクキン</t>
    </rPh>
    <rPh sb="3" eb="5">
      <t>ジョウホウ</t>
    </rPh>
    <rPh sb="5" eb="8">
      <t>モジレツ</t>
    </rPh>
    <phoneticPr fontId="1"/>
  </si>
  <si>
    <t>（公財）三菱UFJ信託奨学財団</t>
    <rPh sb="0" eb="4">
      <t>コウザイ</t>
    </rPh>
    <rPh sb="4" eb="6">
      <t>ミツビシ</t>
    </rPh>
    <rPh sb="9" eb="11">
      <t>シンタク</t>
    </rPh>
    <rPh sb="11" eb="13">
      <t>ショウガク</t>
    </rPh>
    <rPh sb="13" eb="15">
      <t>ザイダン</t>
    </rPh>
    <phoneticPr fontId="1"/>
  </si>
  <si>
    <t>名前の存在確認０なし、実数あり</t>
    <phoneticPr fontId="1"/>
  </si>
  <si>
    <t>奨学金情報一次サマリー（4行目まで）</t>
    <rPh sb="0" eb="3">
      <t>ショウガクキン</t>
    </rPh>
    <rPh sb="3" eb="5">
      <t>ジョウホウ</t>
    </rPh>
    <rPh sb="5" eb="6">
      <t>イチ</t>
    </rPh>
    <rPh sb="6" eb="7">
      <t>ジ</t>
    </rPh>
    <rPh sb="13" eb="15">
      <t>ギョウメ</t>
    </rPh>
    <phoneticPr fontId="1"/>
  </si>
  <si>
    <r>
      <rPr>
        <b/>
        <sz val="11"/>
        <color theme="1"/>
        <rFont val="ＭＳ Ｐゴシック"/>
        <family val="3"/>
        <charset val="128"/>
        <scheme val="minor"/>
      </rPr>
      <t>未使用セル</t>
    </r>
    <r>
      <rPr>
        <sz val="11"/>
        <color theme="1"/>
        <rFont val="ＭＳ Ｐゴシック"/>
        <family val="2"/>
        <charset val="128"/>
        <scheme val="minor"/>
      </rPr>
      <t>奨学金情報一次サマリー（3行目まで）</t>
    </r>
    <rPh sb="0" eb="3">
      <t>ミシヨウ</t>
    </rPh>
    <rPh sb="5" eb="8">
      <t>ショウガクキン</t>
    </rPh>
    <rPh sb="8" eb="10">
      <t>ジョウホウ</t>
    </rPh>
    <rPh sb="10" eb="11">
      <t>イチ</t>
    </rPh>
    <rPh sb="11" eb="12">
      <t>ジ</t>
    </rPh>
    <rPh sb="18" eb="20">
      <t>ギョウメ</t>
    </rPh>
    <phoneticPr fontId="1"/>
  </si>
  <si>
    <t>途中のセルに当財団名があるとき*  *を*に変換する。（２行改行を避ける）</t>
    <phoneticPr fontId="1"/>
  </si>
  <si>
    <t>当財団奨学金を除外する作業域</t>
    <rPh sb="0" eb="1">
      <t>トウ</t>
    </rPh>
    <rPh sb="1" eb="3">
      <t>ザイダン</t>
    </rPh>
    <rPh sb="3" eb="6">
      <t>ショウガクキン</t>
    </rPh>
    <rPh sb="7" eb="9">
      <t>ジョガイ</t>
    </rPh>
    <phoneticPr fontId="1"/>
  </si>
  <si>
    <r>
      <t>申請中/確定で確定を空白に変換する。（確定の表記を消す）</t>
    </r>
    <r>
      <rPr>
        <b/>
        <sz val="11"/>
        <color theme="1"/>
        <rFont val="ＭＳ Ｐゴシック"/>
        <family val="3"/>
        <charset val="128"/>
        <scheme val="minor"/>
      </rPr>
      <t>この情報がアップロードシートに参照される。</t>
    </r>
    <rPh sb="0" eb="3">
      <t>シンセイチュウ</t>
    </rPh>
    <rPh sb="4" eb="6">
      <t>カクテイ</t>
    </rPh>
    <rPh sb="7" eb="9">
      <t>カクテイ</t>
    </rPh>
    <rPh sb="10" eb="12">
      <t>クウハク</t>
    </rPh>
    <rPh sb="19" eb="21">
      <t>カクテイ</t>
    </rPh>
    <rPh sb="22" eb="24">
      <t>ヒョウキ</t>
    </rPh>
    <rPh sb="25" eb="26">
      <t>ケ</t>
    </rPh>
    <rPh sb="30" eb="32">
      <t>ジョウホウ</t>
    </rPh>
    <rPh sb="43" eb="45">
      <t>サンショウ</t>
    </rPh>
    <phoneticPr fontId="1"/>
  </si>
  <si>
    <t>ファイル名：</t>
    <rPh sb="4" eb="5">
      <t>メイ</t>
    </rPh>
    <phoneticPr fontId="1"/>
  </si>
  <si>
    <t>SMILEアップロードファイ名</t>
    <rPh sb="14" eb="15">
      <t>メイ</t>
    </rPh>
    <phoneticPr fontId="1"/>
  </si>
  <si>
    <t>SMILEｱｯﾌﾟﾛｰﾄﾞﾌｧｲﾙ</t>
    <phoneticPr fontId="1"/>
  </si>
  <si>
    <t>04　岡山大学</t>
  </si>
  <si>
    <t>05　小樽商科大学</t>
  </si>
  <si>
    <t>06　香川大学</t>
  </si>
  <si>
    <t>07　学習院大学</t>
  </si>
  <si>
    <t>08　鹿児島大学</t>
  </si>
  <si>
    <t>09　金沢大学</t>
  </si>
  <si>
    <t>10　関西大学</t>
  </si>
  <si>
    <t>11　関西学院大学</t>
  </si>
  <si>
    <t>12　九州大学</t>
  </si>
  <si>
    <t>13　京都大学</t>
  </si>
  <si>
    <t>14　慶應義塾大学</t>
  </si>
  <si>
    <t>15　工学院大学</t>
  </si>
  <si>
    <t>16　神戸大学</t>
  </si>
  <si>
    <t>17　国際大学</t>
  </si>
  <si>
    <t>18　国際基督教大学</t>
  </si>
  <si>
    <t>19　静岡大学</t>
  </si>
  <si>
    <t>20　上智大学</t>
  </si>
  <si>
    <t>21　信州大学</t>
  </si>
  <si>
    <t>23　西南学院大学</t>
  </si>
  <si>
    <t>24　創価大学</t>
  </si>
  <si>
    <t>25　千葉大学</t>
  </si>
  <si>
    <t>26　中央大学</t>
  </si>
  <si>
    <t>27　筑波大学</t>
  </si>
  <si>
    <t>28　東京大学</t>
  </si>
  <si>
    <t>29　東京外国語大学</t>
  </si>
  <si>
    <t>31　東京理科大学</t>
  </si>
  <si>
    <t>32　同志社大学</t>
  </si>
  <si>
    <t>33　東北大学</t>
  </si>
  <si>
    <t>34　獨協大学</t>
  </si>
  <si>
    <t>35　長崎大学</t>
  </si>
  <si>
    <t>36　名古屋大学</t>
  </si>
  <si>
    <t>37　南山大学</t>
  </si>
  <si>
    <t>38　一橋大学</t>
  </si>
  <si>
    <t>39　広島大学</t>
  </si>
  <si>
    <t>40　福島大学</t>
  </si>
  <si>
    <t>41　法政大学</t>
  </si>
  <si>
    <t>42　北海道大学</t>
  </si>
  <si>
    <t>43　明治大学</t>
  </si>
  <si>
    <t>44　山梨大学</t>
  </si>
  <si>
    <t>45　横浜国立大学</t>
  </si>
  <si>
    <t>46　立教大学</t>
  </si>
  <si>
    <t>47　立命館大学</t>
  </si>
  <si>
    <t>01　青山学院大学</t>
    <phoneticPr fontId="1"/>
  </si>
  <si>
    <t>48　早稲田大学</t>
    <phoneticPr fontId="1"/>
  </si>
  <si>
    <t>03　大阪大学</t>
    <phoneticPr fontId="1"/>
  </si>
  <si>
    <t>(本シートは大学院生のみ記入してください。)</t>
    <rPh sb="1" eb="2">
      <t>ホン</t>
    </rPh>
    <rPh sb="6" eb="8">
      <t>ダイガク</t>
    </rPh>
    <rPh sb="8" eb="10">
      <t>インセイ</t>
    </rPh>
    <rPh sb="12" eb="14">
      <t>キニュウ</t>
    </rPh>
    <phoneticPr fontId="1"/>
  </si>
  <si>
    <t>研究テーマ</t>
    <rPh sb="0" eb="2">
      <t>ケンキュウ</t>
    </rPh>
    <phoneticPr fontId="1"/>
  </si>
  <si>
    <t>研究の概要</t>
    <rPh sb="0" eb="2">
      <t>ケンキュウ</t>
    </rPh>
    <rPh sb="3" eb="5">
      <t>ガイヨウ</t>
    </rPh>
    <phoneticPr fontId="1"/>
  </si>
  <si>
    <t>（,家計状況調書の年収を入力）</t>
    <rPh sb="2" eb="4">
      <t>カケイ</t>
    </rPh>
    <rPh sb="4" eb="6">
      <t>ジョウキョウ</t>
    </rPh>
    <rPh sb="6" eb="8">
      <t>チョウショ</t>
    </rPh>
    <rPh sb="9" eb="11">
      <t>ネンシュウ</t>
    </rPh>
    <rPh sb="12" eb="14">
      <t>ニュウリョク</t>
    </rPh>
    <phoneticPr fontId="1"/>
  </si>
  <si>
    <t>001 アイルランド</t>
  </si>
  <si>
    <t>001 アイルランド</t>
    <phoneticPr fontId="1"/>
  </si>
  <si>
    <t>999 その他</t>
    <rPh sb="6" eb="7">
      <t>タ</t>
    </rPh>
    <phoneticPr fontId="1"/>
  </si>
  <si>
    <t xml:space="preserve">002 アメリカ </t>
  </si>
  <si>
    <t xml:space="preserve">015 コロンビア </t>
  </si>
  <si>
    <t>学生区分</t>
    <rPh sb="0" eb="2">
      <t>ガクセイ</t>
    </rPh>
    <rPh sb="2" eb="4">
      <t>クブン</t>
    </rPh>
    <phoneticPr fontId="1"/>
  </si>
  <si>
    <t>国籍が「999　その他」の場合の国籍</t>
    <rPh sb="0" eb="2">
      <t>コクセキ</t>
    </rPh>
    <rPh sb="10" eb="11">
      <t>タ</t>
    </rPh>
    <rPh sb="13" eb="15">
      <t>バアイ</t>
    </rPh>
    <rPh sb="16" eb="18">
      <t>コクセキ</t>
    </rPh>
    <phoneticPr fontId="1"/>
  </si>
  <si>
    <t>一般</t>
    <rPh sb="0" eb="2">
      <t>イッパン</t>
    </rPh>
    <phoneticPr fontId="1"/>
  </si>
  <si>
    <t>000 日本</t>
    <rPh sb="4" eb="6">
      <t>ニホン</t>
    </rPh>
    <phoneticPr fontId="1"/>
  </si>
  <si>
    <t>大学/大学院判定</t>
    <rPh sb="0" eb="2">
      <t>ダイガク</t>
    </rPh>
    <rPh sb="3" eb="6">
      <t>ダイガクイン</t>
    </rPh>
    <rPh sb="6" eb="8">
      <t>ハンテイ</t>
    </rPh>
    <phoneticPr fontId="1"/>
  </si>
  <si>
    <t>学部/研究科判定</t>
    <rPh sb="0" eb="1">
      <t>ガク</t>
    </rPh>
    <rPh sb="1" eb="2">
      <t>ブ</t>
    </rPh>
    <rPh sb="3" eb="5">
      <t>ケンキュウ</t>
    </rPh>
    <rPh sb="5" eb="6">
      <t>カ</t>
    </rPh>
    <rPh sb="6" eb="8">
      <t>ハンテイ</t>
    </rPh>
    <phoneticPr fontId="1"/>
  </si>
  <si>
    <t>学科/専攻判定</t>
    <rPh sb="0" eb="2">
      <t>ガッカ</t>
    </rPh>
    <rPh sb="3" eb="5">
      <t>センコウ</t>
    </rPh>
    <rPh sb="5" eb="7">
      <t>ハンテイ</t>
    </rPh>
    <phoneticPr fontId="1"/>
  </si>
  <si>
    <t>大学名称</t>
    <rPh sb="0" eb="2">
      <t>ダイガク</t>
    </rPh>
    <rPh sb="2" eb="4">
      <t>メイショウ</t>
    </rPh>
    <phoneticPr fontId="1"/>
  </si>
  <si>
    <t>家族第3次サマリー</t>
    <phoneticPr fontId="1"/>
  </si>
  <si>
    <t>家族第最終サマリー</t>
    <rPh sb="3" eb="5">
      <t>サイシュウ</t>
    </rPh>
    <phoneticPr fontId="1"/>
  </si>
  <si>
    <t>家族住所</t>
    <rPh sb="0" eb="2">
      <t>カゾク</t>
    </rPh>
    <rPh sb="2" eb="4">
      <t>ジュウショ</t>
    </rPh>
    <phoneticPr fontId="1"/>
  </si>
  <si>
    <t>注：家族住所は奨学生願書ｼｰﾄから直接リンク。改行(alt+enter)は除外、スペースは１文字スペースに圧縮</t>
    <rPh sb="0" eb="1">
      <t>チュウ</t>
    </rPh>
    <rPh sb="2" eb="4">
      <t>カゾク</t>
    </rPh>
    <rPh sb="4" eb="6">
      <t>ジュウショ</t>
    </rPh>
    <rPh sb="7" eb="10">
      <t>ショウガクセイ</t>
    </rPh>
    <rPh sb="10" eb="12">
      <t>ガンショ</t>
    </rPh>
    <rPh sb="17" eb="19">
      <t>チョクセツ</t>
    </rPh>
    <rPh sb="23" eb="25">
      <t>カイギョウ</t>
    </rPh>
    <rPh sb="37" eb="39">
      <t>ジョガイ</t>
    </rPh>
    <rPh sb="46" eb="48">
      <t>モジ</t>
    </rPh>
    <rPh sb="53" eb="55">
      <t>アッシュク</t>
    </rPh>
    <phoneticPr fontId="1"/>
  </si>
  <si>
    <t>入力文字数確認</t>
    <rPh sb="0" eb="2">
      <t>ニュウリョク</t>
    </rPh>
    <rPh sb="2" eb="5">
      <t>モジスウ</t>
    </rPh>
    <rPh sb="5" eb="7">
      <t>カクニン</t>
    </rPh>
    <phoneticPr fontId="1"/>
  </si>
  <si>
    <t>家族情報</t>
    <rPh sb="0" eb="2">
      <t>カゾク</t>
    </rPh>
    <rPh sb="2" eb="4">
      <t>ジョウホウ</t>
    </rPh>
    <phoneticPr fontId="1"/>
  </si>
  <si>
    <t>学業成績</t>
    <rPh sb="0" eb="2">
      <t>ガクギョウ</t>
    </rPh>
    <rPh sb="2" eb="4">
      <t>セイセキ</t>
    </rPh>
    <phoneticPr fontId="1"/>
  </si>
  <si>
    <t>男</t>
    <rPh sb="0" eb="1">
      <t>オトコ</t>
    </rPh>
    <phoneticPr fontId="1"/>
  </si>
  <si>
    <t>女</t>
    <rPh sb="0" eb="1">
      <t>オンナ</t>
    </rPh>
    <phoneticPr fontId="1"/>
  </si>
  <si>
    <t>性別</t>
    <rPh sb="0" eb="2">
      <t>セイベツ</t>
    </rPh>
    <phoneticPr fontId="1"/>
  </si>
  <si>
    <t>住所</t>
    <rPh sb="0" eb="2">
      <t>ジュウショ</t>
    </rPh>
    <phoneticPr fontId="1"/>
  </si>
  <si>
    <t>自宅</t>
    <rPh sb="0" eb="2">
      <t>ジタク</t>
    </rPh>
    <phoneticPr fontId="1"/>
  </si>
  <si>
    <t>学生寮</t>
    <rPh sb="0" eb="2">
      <t>ガクセイ</t>
    </rPh>
    <rPh sb="2" eb="3">
      <t>リョウ</t>
    </rPh>
    <phoneticPr fontId="1"/>
  </si>
  <si>
    <t>アパート</t>
    <phoneticPr fontId="1"/>
  </si>
  <si>
    <t>下宿</t>
    <rPh sb="0" eb="2">
      <t>ゲシュク</t>
    </rPh>
    <phoneticPr fontId="1"/>
  </si>
  <si>
    <t>その他</t>
    <rPh sb="2" eb="3">
      <t>タ</t>
    </rPh>
    <phoneticPr fontId="1"/>
  </si>
  <si>
    <t>職  歴</t>
    <rPh sb="0" eb="1">
      <t>ショク</t>
    </rPh>
    <rPh sb="3" eb="4">
      <t>レキ</t>
    </rPh>
    <phoneticPr fontId="1"/>
  </si>
  <si>
    <t>住居種類</t>
    <rPh sb="0" eb="2">
      <t>ジュウキョ</t>
    </rPh>
    <rPh sb="2" eb="4">
      <t>シュルイ</t>
    </rPh>
    <phoneticPr fontId="1"/>
  </si>
  <si>
    <t>大阪</t>
    <rPh sb="0" eb="2">
      <t>オオサカ</t>
    </rPh>
    <phoneticPr fontId="1"/>
  </si>
  <si>
    <t>岩手</t>
    <rPh sb="0" eb="2">
      <t>イワテ</t>
    </rPh>
    <phoneticPr fontId="1"/>
  </si>
  <si>
    <t>入力確認</t>
    <rPh sb="0" eb="2">
      <t>ニュウリョク</t>
    </rPh>
    <rPh sb="2" eb="4">
      <t>カクニン</t>
    </rPh>
    <phoneticPr fontId="1"/>
  </si>
  <si>
    <t xml:space="preserve"> </t>
    <phoneticPr fontId="1"/>
  </si>
  <si>
    <t>国籍番号（入力チェック用）</t>
    <rPh sb="0" eb="2">
      <t>コクセキ</t>
    </rPh>
    <rPh sb="2" eb="4">
      <t>バンゴウ</t>
    </rPh>
    <rPh sb="5" eb="7">
      <t>ニュウリョク</t>
    </rPh>
    <rPh sb="11" eb="12">
      <t>ヨウ</t>
    </rPh>
    <phoneticPr fontId="1"/>
  </si>
  <si>
    <t>岩手大学</t>
    <rPh sb="0" eb="2">
      <t>イワテ</t>
    </rPh>
    <rPh sb="2" eb="4">
      <t>ダイガク</t>
    </rPh>
    <phoneticPr fontId="1"/>
  </si>
  <si>
    <t>同志社</t>
    <rPh sb="0" eb="3">
      <t>トウシシャ（ドウシシャ）</t>
    </rPh>
    <phoneticPr fontId="1"/>
  </si>
  <si>
    <t>学習院</t>
    <rPh sb="0" eb="3">
      <t>カクシュウイン（ガクシュウイン）</t>
    </rPh>
    <phoneticPr fontId="1"/>
  </si>
  <si>
    <t>獨協</t>
    <rPh sb="0" eb="2">
      <t>トッキョウ（ドッキョウ）</t>
    </rPh>
    <phoneticPr fontId="1"/>
  </si>
  <si>
    <t>青山学院</t>
    <rPh sb="0" eb="2">
      <t>アオヤマ</t>
    </rPh>
    <rPh sb="2" eb="4">
      <t>ガクイン</t>
    </rPh>
    <phoneticPr fontId="1"/>
  </si>
  <si>
    <t>小樽商科</t>
    <rPh sb="0" eb="2">
      <t>オタル</t>
    </rPh>
    <rPh sb="2" eb="4">
      <t>ショウカ</t>
    </rPh>
    <phoneticPr fontId="1"/>
  </si>
  <si>
    <t>香川</t>
    <rPh sb="0" eb="2">
      <t>カガワ</t>
    </rPh>
    <phoneticPr fontId="1"/>
  </si>
  <si>
    <t>鹿児島</t>
    <rPh sb="0" eb="3">
      <t>カゴシマ</t>
    </rPh>
    <phoneticPr fontId="1"/>
  </si>
  <si>
    <t>金沢</t>
    <rPh sb="0" eb="2">
      <t>カナザワ</t>
    </rPh>
    <phoneticPr fontId="1"/>
  </si>
  <si>
    <t>関西</t>
    <rPh sb="0" eb="2">
      <t>カンサイ</t>
    </rPh>
    <phoneticPr fontId="1"/>
  </si>
  <si>
    <t>関西学院</t>
    <rPh sb="0" eb="2">
      <t>カンセイ</t>
    </rPh>
    <rPh sb="2" eb="4">
      <t>ガクイン</t>
    </rPh>
    <phoneticPr fontId="1"/>
  </si>
  <si>
    <t>九州</t>
    <rPh sb="0" eb="2">
      <t>キュウシュウ</t>
    </rPh>
    <phoneticPr fontId="1"/>
  </si>
  <si>
    <t>京都</t>
    <rPh sb="0" eb="2">
      <t>キョウト</t>
    </rPh>
    <phoneticPr fontId="1"/>
  </si>
  <si>
    <t>慶應義塾</t>
    <rPh sb="0" eb="2">
      <t>ケイオウ</t>
    </rPh>
    <rPh sb="2" eb="4">
      <t>ギジュク</t>
    </rPh>
    <phoneticPr fontId="1"/>
  </si>
  <si>
    <t>工学院</t>
    <rPh sb="0" eb="3">
      <t>コウガクイン</t>
    </rPh>
    <phoneticPr fontId="1"/>
  </si>
  <si>
    <t>国際</t>
    <rPh sb="0" eb="2">
      <t>コクサイ</t>
    </rPh>
    <phoneticPr fontId="1"/>
  </si>
  <si>
    <t>国際基督教</t>
    <rPh sb="0" eb="2">
      <t>コクサイ</t>
    </rPh>
    <rPh sb="2" eb="5">
      <t>キリストキョウ</t>
    </rPh>
    <phoneticPr fontId="1"/>
  </si>
  <si>
    <t>静岡</t>
    <rPh sb="0" eb="2">
      <t>シズオカ</t>
    </rPh>
    <phoneticPr fontId="1"/>
  </si>
  <si>
    <t>信州</t>
    <rPh sb="0" eb="2">
      <t>シンシュウ</t>
    </rPh>
    <phoneticPr fontId="1"/>
  </si>
  <si>
    <t>成蹊</t>
    <rPh sb="0" eb="2">
      <t>セイケイ</t>
    </rPh>
    <phoneticPr fontId="1"/>
  </si>
  <si>
    <t>西南学院</t>
    <rPh sb="0" eb="2">
      <t>セイナン</t>
    </rPh>
    <rPh sb="2" eb="4">
      <t>ガクイン</t>
    </rPh>
    <phoneticPr fontId="1"/>
  </si>
  <si>
    <t>創価</t>
    <rPh sb="0" eb="2">
      <t>ソウカ</t>
    </rPh>
    <phoneticPr fontId="1"/>
  </si>
  <si>
    <t>千葉</t>
    <rPh sb="0" eb="2">
      <t>チバ</t>
    </rPh>
    <phoneticPr fontId="1"/>
  </si>
  <si>
    <t>筑波</t>
    <rPh sb="0" eb="2">
      <t>ツクバ</t>
    </rPh>
    <phoneticPr fontId="1"/>
  </si>
  <si>
    <t>東京</t>
    <rPh sb="0" eb="2">
      <t>トウキョウ</t>
    </rPh>
    <phoneticPr fontId="1"/>
  </si>
  <si>
    <t>東京理科</t>
    <rPh sb="0" eb="2">
      <t>トウキョウ</t>
    </rPh>
    <rPh sb="2" eb="4">
      <t>リカ</t>
    </rPh>
    <phoneticPr fontId="1"/>
  </si>
  <si>
    <t>東北</t>
    <rPh sb="0" eb="2">
      <t>トウホク</t>
    </rPh>
    <phoneticPr fontId="1"/>
  </si>
  <si>
    <t>長崎</t>
    <rPh sb="0" eb="2">
      <t>ナガサキ</t>
    </rPh>
    <phoneticPr fontId="1"/>
  </si>
  <si>
    <t>名古屋</t>
    <rPh sb="0" eb="3">
      <t>ナゴヤ</t>
    </rPh>
    <phoneticPr fontId="1"/>
  </si>
  <si>
    <t>南山</t>
    <rPh sb="0" eb="2">
      <t>ナンザン</t>
    </rPh>
    <phoneticPr fontId="1"/>
  </si>
  <si>
    <t>一橋</t>
    <rPh sb="0" eb="2">
      <t>ヒトツバシ</t>
    </rPh>
    <phoneticPr fontId="1"/>
  </si>
  <si>
    <t>広島</t>
    <rPh sb="0" eb="2">
      <t>ヒロシマ</t>
    </rPh>
    <phoneticPr fontId="1"/>
  </si>
  <si>
    <t>福島</t>
    <rPh sb="0" eb="2">
      <t>フクシマ</t>
    </rPh>
    <phoneticPr fontId="1"/>
  </si>
  <si>
    <t>法政</t>
    <rPh sb="0" eb="2">
      <t>ホウセイ</t>
    </rPh>
    <phoneticPr fontId="1"/>
  </si>
  <si>
    <t>明治</t>
    <rPh sb="0" eb="2">
      <t>メイジ</t>
    </rPh>
    <phoneticPr fontId="1"/>
  </si>
  <si>
    <t>山梨</t>
    <rPh sb="0" eb="2">
      <t>ヤマナシ</t>
    </rPh>
    <phoneticPr fontId="1"/>
  </si>
  <si>
    <t>横浜国立</t>
    <rPh sb="0" eb="2">
      <t>ヨコハマ</t>
    </rPh>
    <rPh sb="2" eb="4">
      <t>コクリツ</t>
    </rPh>
    <phoneticPr fontId="1"/>
  </si>
  <si>
    <t>立教</t>
    <rPh sb="0" eb="2">
      <t>リッキョウ</t>
    </rPh>
    <phoneticPr fontId="1"/>
  </si>
  <si>
    <t>立命館</t>
    <rPh sb="0" eb="3">
      <t>リツメイカン</t>
    </rPh>
    <phoneticPr fontId="1"/>
  </si>
  <si>
    <t>早稲田</t>
    <rPh sb="0" eb="3">
      <t>ワセダ</t>
    </rPh>
    <phoneticPr fontId="1"/>
  </si>
  <si>
    <t>（「～学科、～専攻」まで表記）</t>
    <rPh sb="3" eb="5">
      <t>ガッカ</t>
    </rPh>
    <rPh sb="7" eb="9">
      <t>センコウ</t>
    </rPh>
    <rPh sb="12" eb="14">
      <t>ヒョウキ</t>
    </rPh>
    <phoneticPr fontId="1"/>
  </si>
  <si>
    <t>岡山</t>
    <rPh sb="0" eb="2">
      <t>オカヤマ</t>
    </rPh>
    <phoneticPr fontId="1"/>
  </si>
  <si>
    <t>大学名</t>
    <rPh sb="0" eb="2">
      <t>ダイガク</t>
    </rPh>
    <rPh sb="2" eb="3">
      <t>メイ</t>
    </rPh>
    <phoneticPr fontId="1"/>
  </si>
  <si>
    <t>プルダウン　リスト</t>
    <phoneticPr fontId="1"/>
  </si>
  <si>
    <t>途中のセルに当財団名があるとき*  *を*に変換する。（２行改行を避ける）</t>
  </si>
  <si>
    <t>22　成蹊</t>
    <rPh sb="3" eb="5">
      <t>セイケイ</t>
    </rPh>
    <phoneticPr fontId="1"/>
  </si>
  <si>
    <t>成蹊大学</t>
    <rPh sb="0" eb="2">
      <t>セイケイ</t>
    </rPh>
    <rPh sb="2" eb="4">
      <t>ダイガク</t>
    </rPh>
    <phoneticPr fontId="1"/>
  </si>
  <si>
    <t>020 スリランカ</t>
    <phoneticPr fontId="1"/>
  </si>
  <si>
    <t>021 タイ</t>
    <phoneticPr fontId="1"/>
  </si>
  <si>
    <t>02　岩手大学</t>
    <phoneticPr fontId="1"/>
  </si>
  <si>
    <t>C:\Users\NPC5\奨学生推薦書類</t>
  </si>
  <si>
    <t>進路希望を記入、「就職　業界」、「進学　大学名」など。
（例：就職　金融、保険/進学　法科大学院）</t>
    <rPh sb="0" eb="2">
      <t>シンロ</t>
    </rPh>
    <rPh sb="2" eb="4">
      <t>キボウ</t>
    </rPh>
    <rPh sb="5" eb="7">
      <t>キニュウ</t>
    </rPh>
    <rPh sb="9" eb="11">
      <t>シュウショク</t>
    </rPh>
    <rPh sb="12" eb="14">
      <t>ギョウカイ</t>
    </rPh>
    <rPh sb="17" eb="19">
      <t>シンガク</t>
    </rPh>
    <rPh sb="20" eb="22">
      <t>ダイガク</t>
    </rPh>
    <rPh sb="22" eb="23">
      <t>メイ</t>
    </rPh>
    <rPh sb="29" eb="30">
      <t>レイ</t>
    </rPh>
    <rPh sb="31" eb="33">
      <t>シュウショク</t>
    </rPh>
    <rPh sb="34" eb="36">
      <t>キンユウ</t>
    </rPh>
    <rPh sb="37" eb="39">
      <t>ホケン</t>
    </rPh>
    <rPh sb="40" eb="42">
      <t>シンガク</t>
    </rPh>
    <rPh sb="43" eb="45">
      <t>ホウカ</t>
    </rPh>
    <rPh sb="45" eb="48">
      <t>ダイガクイン</t>
    </rPh>
    <phoneticPr fontId="1"/>
  </si>
  <si>
    <t>（姓名の間は全角一文字空ける）</t>
    <rPh sb="1" eb="2">
      <t>セイ</t>
    </rPh>
    <rPh sb="2" eb="3">
      <t>メイ</t>
    </rPh>
    <rPh sb="4" eb="5">
      <t>アイダ</t>
    </rPh>
    <rPh sb="6" eb="8">
      <t>ゼンカク</t>
    </rPh>
    <rPh sb="8" eb="9">
      <t>イチ</t>
    </rPh>
    <rPh sb="9" eb="11">
      <t>モジ</t>
    </rPh>
    <rPh sb="11" eb="12">
      <t>ア</t>
    </rPh>
    <phoneticPr fontId="1"/>
  </si>
  <si>
    <t>（「～学部/～研究科」まで表記）</t>
    <rPh sb="3" eb="4">
      <t>マナ</t>
    </rPh>
    <rPh sb="4" eb="5">
      <t>ブ</t>
    </rPh>
    <rPh sb="7" eb="10">
      <t>ケンキュウカ</t>
    </rPh>
    <rPh sb="13" eb="15">
      <t>ヒョウキ</t>
    </rPh>
    <phoneticPr fontId="1"/>
  </si>
  <si>
    <t>（「～大学」「大学院」まで表記）</t>
    <rPh sb="3" eb="5">
      <t>ダイガク</t>
    </rPh>
    <rPh sb="7" eb="10">
      <t>ダイガクイン</t>
    </rPh>
    <rPh sb="13" eb="15">
      <t>ヒョウキ</t>
    </rPh>
    <phoneticPr fontId="1"/>
  </si>
  <si>
    <t>（半角ｶﾀｶﾅ、ﾀﾞｲｶﾞｸは入力不要）</t>
    <rPh sb="1" eb="3">
      <t>ハンカク</t>
    </rPh>
    <rPh sb="15" eb="17">
      <t>フヨウ</t>
    </rPh>
    <rPh sb="17" eb="18">
      <t>）</t>
    </rPh>
    <phoneticPr fontId="1"/>
  </si>
  <si>
    <t>・勤務先は会社名、自営、なし等
・祖父母は年金、会社名、自営等
・学校名、大学は学部まで</t>
    <rPh sb="1" eb="4">
      <t>キンムサキ</t>
    </rPh>
    <rPh sb="5" eb="8">
      <t>カイシャメイ</t>
    </rPh>
    <rPh sb="9" eb="11">
      <t>ジエイ</t>
    </rPh>
    <rPh sb="14" eb="15">
      <t>ナド</t>
    </rPh>
    <rPh sb="17" eb="20">
      <t>ソフボ</t>
    </rPh>
    <rPh sb="21" eb="23">
      <t>ネンキン</t>
    </rPh>
    <rPh sb="24" eb="27">
      <t>カイシャメイ</t>
    </rPh>
    <rPh sb="28" eb="30">
      <t>ジエイ</t>
    </rPh>
    <rPh sb="30" eb="31">
      <t>トウ</t>
    </rPh>
    <rPh sb="33" eb="35">
      <t>ガッコウ</t>
    </rPh>
    <rPh sb="35" eb="36">
      <t>メイ</t>
    </rPh>
    <rPh sb="37" eb="39">
      <t>ダイガク</t>
    </rPh>
    <rPh sb="40" eb="42">
      <t>ガクブ</t>
    </rPh>
    <phoneticPr fontId="1"/>
  </si>
  <si>
    <r>
      <t>出身校</t>
    </r>
    <r>
      <rPr>
        <sz val="10"/>
        <color theme="1"/>
        <rFont val="ＭＳ Ｐゴシック"/>
        <family val="3"/>
        <charset val="128"/>
        <scheme val="minor"/>
      </rPr>
      <t>（高校時留学先）</t>
    </r>
    <rPh sb="0" eb="3">
      <t>シュッシンコウ</t>
    </rPh>
    <rPh sb="4" eb="6">
      <t>コウコウ</t>
    </rPh>
    <rPh sb="6" eb="7">
      <t>ジ</t>
    </rPh>
    <rPh sb="7" eb="9">
      <t>リュウガク</t>
    </rPh>
    <rPh sb="9" eb="10">
      <t>サキ</t>
    </rPh>
    <phoneticPr fontId="1"/>
  </si>
  <si>
    <r>
      <t>（注）
１．このシートへの入力は</t>
    </r>
    <r>
      <rPr>
        <b/>
        <sz val="11"/>
        <color rgb="FFFF0000"/>
        <rFont val="ＭＳ Ｐゴシック"/>
        <family val="3"/>
        <charset val="128"/>
        <scheme val="minor"/>
      </rPr>
      <t>大学推薦を受けられることになった応募者</t>
    </r>
    <r>
      <rPr>
        <b/>
        <sz val="11"/>
        <color theme="1"/>
        <rFont val="ＭＳ Ｐゴシック"/>
        <family val="3"/>
        <charset val="128"/>
        <scheme val="minor"/>
      </rPr>
      <t>が対象です。
２．水色のセルに対象項目を入力してください。
３．緑色のセルに既に表示されている情報は、「奨学生願書」「家計状況調書」「出願者の収支説明書」
　　のシートで入力した情報が表示されています。訂正が必要な場合は、それぞれのシートへの入力
　　で訂正して下さい。
４．入力が完了したら、当EXCELワークシート全体を事務局へＥmailして下さい。
　　Emailの件名は「大学名　学部　本人氏名」として下さい。
　　事務局のＥmailアドレスは</t>
    </r>
    <r>
      <rPr>
        <b/>
        <sz val="11"/>
        <color rgb="FFFF0000"/>
        <rFont val="ＭＳ Ｐゴシック"/>
        <family val="3"/>
        <charset val="128"/>
        <scheme val="minor"/>
      </rPr>
      <t>office@scholarship.or.jp</t>
    </r>
    <r>
      <rPr>
        <b/>
        <sz val="11"/>
        <color theme="1"/>
        <rFont val="ＭＳ Ｐゴシック"/>
        <family val="3"/>
        <charset val="128"/>
        <scheme val="minor"/>
      </rPr>
      <t>です。</t>
    </r>
    <rPh sb="44" eb="46">
      <t>ミズイロ</t>
    </rPh>
    <rPh sb="50" eb="52">
      <t>タイショウ</t>
    </rPh>
    <rPh sb="52" eb="54">
      <t>コウモク</t>
    </rPh>
    <rPh sb="55" eb="57">
      <t>ニュウリョク</t>
    </rPh>
    <rPh sb="67" eb="68">
      <t>ミドリ</t>
    </rPh>
    <rPh sb="68" eb="69">
      <t>イロ</t>
    </rPh>
    <rPh sb="87" eb="90">
      <t>ショウガクセイ</t>
    </rPh>
    <rPh sb="90" eb="92">
      <t>ガンショ</t>
    </rPh>
    <rPh sb="94" eb="96">
      <t>カケイ</t>
    </rPh>
    <rPh sb="96" eb="98">
      <t>ジョウキョウ</t>
    </rPh>
    <rPh sb="98" eb="100">
      <t>チョウショ</t>
    </rPh>
    <rPh sb="102" eb="105">
      <t>シュツガンシャ</t>
    </rPh>
    <rPh sb="106" eb="108">
      <t>シュウシ</t>
    </rPh>
    <rPh sb="108" eb="111">
      <t>セツメイショ</t>
    </rPh>
    <rPh sb="166" eb="167">
      <t>クダ</t>
    </rPh>
    <rPh sb="173" eb="175">
      <t>ニュウリョク</t>
    </rPh>
    <rPh sb="176" eb="178">
      <t>カンリョウ</t>
    </rPh>
    <rPh sb="182" eb="183">
      <t>トウ</t>
    </rPh>
    <rPh sb="194" eb="196">
      <t>ゼンタイ</t>
    </rPh>
    <rPh sb="197" eb="200">
      <t>ジムキョク</t>
    </rPh>
    <rPh sb="208" eb="209">
      <t>クダ</t>
    </rPh>
    <rPh sb="221" eb="223">
      <t>ケンメイ</t>
    </rPh>
    <rPh sb="225" eb="227">
      <t>ダイガク</t>
    </rPh>
    <rPh sb="227" eb="228">
      <t>メイ</t>
    </rPh>
    <rPh sb="229" eb="231">
      <t>ガクブ</t>
    </rPh>
    <rPh sb="232" eb="234">
      <t>ホンニン</t>
    </rPh>
    <rPh sb="234" eb="236">
      <t>シメイ</t>
    </rPh>
    <rPh sb="240" eb="241">
      <t>クダ</t>
    </rPh>
    <rPh sb="247" eb="250">
      <t>ジムキョク</t>
    </rPh>
    <phoneticPr fontId="1"/>
  </si>
  <si>
    <t>（住所３は入力しない）</t>
    <rPh sb="1" eb="3">
      <t>ジュウショ</t>
    </rPh>
    <rPh sb="5" eb="7">
      <t>ニュウリョク</t>
    </rPh>
    <phoneticPr fontId="1"/>
  </si>
  <si>
    <t>現住所</t>
    <rPh sb="0" eb="3">
      <t>ゲンジュウショ</t>
    </rPh>
    <phoneticPr fontId="1"/>
  </si>
  <si>
    <t>成績</t>
    <rPh sb="0" eb="2">
      <t>セイセキ</t>
    </rPh>
    <phoneticPr fontId="1"/>
  </si>
  <si>
    <t>取得単位数</t>
    <rPh sb="0" eb="2">
      <t>シュトク</t>
    </rPh>
    <rPh sb="2" eb="4">
      <t>タンイ</t>
    </rPh>
    <rPh sb="4" eb="5">
      <t>スウ</t>
    </rPh>
    <phoneticPr fontId="1"/>
  </si>
  <si>
    <t>住居種類はプルダウンメニューで入力。</t>
    <rPh sb="0" eb="2">
      <t>ジュウキョ</t>
    </rPh>
    <rPh sb="2" eb="4">
      <t>シュルイ</t>
    </rPh>
    <rPh sb="15" eb="17">
      <t>ニュウリョク</t>
    </rPh>
    <phoneticPr fontId="1"/>
  </si>
  <si>
    <t>都道府県から記入してください。</t>
    <rPh sb="0" eb="4">
      <t>トドウフケン</t>
    </rPh>
    <rPh sb="6" eb="8">
      <t>キニュウ</t>
    </rPh>
    <phoneticPr fontId="1"/>
  </si>
  <si>
    <r>
      <t>住所２</t>
    </r>
    <r>
      <rPr>
        <sz val="9"/>
        <color theme="1"/>
        <rFont val="ＭＳ Ｐゴシック"/>
        <family val="3"/>
        <charset val="128"/>
        <scheme val="minor"/>
      </rPr>
      <t>(アパート、マンション、ビル名等)</t>
    </r>
    <r>
      <rPr>
        <sz val="11"/>
        <color theme="1"/>
        <rFont val="ＭＳ Ｐゴシック"/>
        <family val="3"/>
        <charset val="128"/>
        <scheme val="minor"/>
      </rPr>
      <t>：</t>
    </r>
    <rPh sb="0" eb="2">
      <t>ジュウショ</t>
    </rPh>
    <rPh sb="17" eb="18">
      <t>メイ</t>
    </rPh>
    <rPh sb="18" eb="19">
      <t>トウ</t>
    </rPh>
    <phoneticPr fontId="1"/>
  </si>
  <si>
    <t>上記進路を希望する理由</t>
    <rPh sb="0" eb="2">
      <t>ジョウキ</t>
    </rPh>
    <rPh sb="2" eb="4">
      <t>シンロ</t>
    </rPh>
    <rPh sb="5" eb="7">
      <t>キボウ</t>
    </rPh>
    <rPh sb="9" eb="11">
      <t>リユウ</t>
    </rPh>
    <phoneticPr fontId="1"/>
  </si>
  <si>
    <t xml:space="preserve">卒業後の
希望進路
</t>
    <rPh sb="0" eb="3">
      <t>ソツギョウゴ</t>
    </rPh>
    <rPh sb="5" eb="7">
      <t>キボウ</t>
    </rPh>
    <rPh sb="7" eb="9">
      <t>シンロ</t>
    </rPh>
    <phoneticPr fontId="1"/>
  </si>
  <si>
    <t>大学院進学の場合は研究分野等、就職の場合は分野、業種、企業、部門、職種等を記載し、更にその進路を希望する理由を現時点で可能な限り具体的に記載してください。</t>
    <rPh sb="0" eb="3">
      <t>ダイガクイン</t>
    </rPh>
    <rPh sb="3" eb="5">
      <t>シンガク</t>
    </rPh>
    <rPh sb="6" eb="8">
      <t>バアイ</t>
    </rPh>
    <rPh sb="9" eb="11">
      <t>ケンキュウ</t>
    </rPh>
    <rPh sb="11" eb="13">
      <t>ブンヤ</t>
    </rPh>
    <rPh sb="13" eb="14">
      <t>トウ</t>
    </rPh>
    <rPh sb="15" eb="17">
      <t>シュウショク</t>
    </rPh>
    <rPh sb="18" eb="20">
      <t>バアイ</t>
    </rPh>
    <rPh sb="21" eb="23">
      <t>ブンヤ</t>
    </rPh>
    <rPh sb="24" eb="26">
      <t>ギョウシュ</t>
    </rPh>
    <rPh sb="27" eb="29">
      <t>キギョウ</t>
    </rPh>
    <rPh sb="30" eb="32">
      <t>ブモン</t>
    </rPh>
    <rPh sb="33" eb="35">
      <t>ショクシュ</t>
    </rPh>
    <rPh sb="35" eb="36">
      <t>トウ</t>
    </rPh>
    <rPh sb="37" eb="39">
      <t>キサイ</t>
    </rPh>
    <rPh sb="41" eb="42">
      <t>サラ</t>
    </rPh>
    <rPh sb="45" eb="47">
      <t>シンロ</t>
    </rPh>
    <rPh sb="48" eb="50">
      <t>キボウ</t>
    </rPh>
    <rPh sb="52" eb="54">
      <t>リユウ</t>
    </rPh>
    <rPh sb="55" eb="58">
      <t>ゲンジテン</t>
    </rPh>
    <rPh sb="59" eb="61">
      <t>カノウ</t>
    </rPh>
    <rPh sb="62" eb="63">
      <t>カギ</t>
    </rPh>
    <rPh sb="64" eb="67">
      <t>グタイテキ</t>
    </rPh>
    <rPh sb="68" eb="70">
      <t>キサイ</t>
    </rPh>
    <phoneticPr fontId="1"/>
  </si>
  <si>
    <t>就職</t>
    <rPh sb="0" eb="2">
      <t>シュウショク</t>
    </rPh>
    <phoneticPr fontId="1"/>
  </si>
  <si>
    <t>進学</t>
    <rPh sb="0" eb="2">
      <t>シンガク</t>
    </rPh>
    <phoneticPr fontId="1"/>
  </si>
  <si>
    <t>就職/進学</t>
    <rPh sb="0" eb="2">
      <t>シュウショク</t>
    </rPh>
    <rPh sb="3" eb="5">
      <t>シンガク</t>
    </rPh>
    <phoneticPr fontId="1"/>
  </si>
  <si>
    <t>就職/進学はプルダウンメニューで選択。進路希望先は業種、会社、大学院（修士/博士・専門課程）などを入力。</t>
    <rPh sb="0" eb="2">
      <t>シュウショク</t>
    </rPh>
    <rPh sb="3" eb="5">
      <t>シンガク</t>
    </rPh>
    <rPh sb="16" eb="18">
      <t>センタク</t>
    </rPh>
    <rPh sb="19" eb="21">
      <t>シンロ</t>
    </rPh>
    <rPh sb="21" eb="23">
      <t>キボウ</t>
    </rPh>
    <rPh sb="23" eb="24">
      <t>サキ</t>
    </rPh>
    <rPh sb="25" eb="27">
      <t>ギョウシュ</t>
    </rPh>
    <rPh sb="28" eb="30">
      <t>カイシャ</t>
    </rPh>
    <rPh sb="31" eb="34">
      <t>ダイガクイン</t>
    </rPh>
    <rPh sb="35" eb="37">
      <t>シュウシ</t>
    </rPh>
    <rPh sb="38" eb="40">
      <t>ハカセ</t>
    </rPh>
    <rPh sb="41" eb="43">
      <t>センモン</t>
    </rPh>
    <rPh sb="43" eb="45">
      <t>カテイ</t>
    </rPh>
    <rPh sb="49" eb="51">
      <t>ニュウリョク</t>
    </rPh>
    <phoneticPr fontId="1"/>
  </si>
  <si>
    <t>中学卒業</t>
    <rPh sb="0" eb="2">
      <t>チュウガク</t>
    </rPh>
    <rPh sb="2" eb="4">
      <t>ソツギョウ</t>
    </rPh>
    <phoneticPr fontId="1"/>
  </si>
  <si>
    <t>高校留学</t>
    <rPh sb="0" eb="2">
      <t>コウコウ</t>
    </rPh>
    <rPh sb="2" eb="4">
      <t>リュウガク</t>
    </rPh>
    <phoneticPr fontId="1"/>
  </si>
  <si>
    <t>大学入学</t>
    <rPh sb="0" eb="2">
      <t>ダイガク</t>
    </rPh>
    <rPh sb="2" eb="4">
      <t>ニュウガク</t>
    </rPh>
    <phoneticPr fontId="1"/>
  </si>
  <si>
    <t>大学留学</t>
    <rPh sb="0" eb="2">
      <t>ダイガク</t>
    </rPh>
    <rPh sb="2" eb="4">
      <t>リュウガク</t>
    </rPh>
    <phoneticPr fontId="1"/>
  </si>
  <si>
    <t>大学編入学</t>
    <rPh sb="0" eb="2">
      <t>ダイガク</t>
    </rPh>
    <rPh sb="2" eb="5">
      <t>ヘンニュウガク</t>
    </rPh>
    <phoneticPr fontId="1"/>
  </si>
  <si>
    <t>大学卒業</t>
    <rPh sb="0" eb="2">
      <t>ダイガク</t>
    </rPh>
    <rPh sb="2" eb="4">
      <t>ソツギョウ</t>
    </rPh>
    <phoneticPr fontId="1"/>
  </si>
  <si>
    <t>大学院修士入学</t>
    <rPh sb="0" eb="2">
      <t>ダイガク</t>
    </rPh>
    <rPh sb="2" eb="3">
      <t>イン</t>
    </rPh>
    <rPh sb="3" eb="5">
      <t>シュウシ</t>
    </rPh>
    <rPh sb="5" eb="7">
      <t>ニュウガク</t>
    </rPh>
    <phoneticPr fontId="1"/>
  </si>
  <si>
    <t>大学院修士卒業</t>
    <rPh sb="0" eb="3">
      <t>ダイガクイン</t>
    </rPh>
    <rPh sb="3" eb="5">
      <t>シュウシ</t>
    </rPh>
    <rPh sb="5" eb="7">
      <t>ソツギョウ</t>
    </rPh>
    <phoneticPr fontId="1"/>
  </si>
  <si>
    <t>大学院博士進学</t>
    <rPh sb="0" eb="3">
      <t>ダイガクイン</t>
    </rPh>
    <rPh sb="3" eb="5">
      <t>ハカセ</t>
    </rPh>
    <rPh sb="5" eb="7">
      <t>シンガク</t>
    </rPh>
    <phoneticPr fontId="1"/>
  </si>
  <si>
    <t>高校/高専入学</t>
    <rPh sb="0" eb="2">
      <t>コウコウ</t>
    </rPh>
    <rPh sb="3" eb="5">
      <t>コウセン</t>
    </rPh>
    <rPh sb="5" eb="7">
      <t>ニュウガク</t>
    </rPh>
    <phoneticPr fontId="1"/>
  </si>
  <si>
    <t>高校/高専卒業</t>
    <rPh sb="0" eb="2">
      <t>コウコウ</t>
    </rPh>
    <rPh sb="3" eb="5">
      <t>コウセン</t>
    </rPh>
    <rPh sb="5" eb="7">
      <t>ソツギョウ</t>
    </rPh>
    <phoneticPr fontId="1"/>
  </si>
  <si>
    <t>国・公・私立</t>
    <rPh sb="0" eb="1">
      <t>クニ</t>
    </rPh>
    <rPh sb="2" eb="3">
      <t>コウ</t>
    </rPh>
    <rPh sb="4" eb="6">
      <t>シリツ</t>
    </rPh>
    <phoneticPr fontId="1"/>
  </si>
  <si>
    <t>学校名</t>
    <rPh sb="0" eb="2">
      <t>ガッコウ</t>
    </rPh>
    <rPh sb="2" eb="3">
      <t>メイ</t>
    </rPh>
    <phoneticPr fontId="1"/>
  </si>
  <si>
    <t>学生区分、奨学生区分はプルダウンで入力。</t>
    <rPh sb="0" eb="2">
      <t>ガクセイ</t>
    </rPh>
    <rPh sb="2" eb="4">
      <t>クブン</t>
    </rPh>
    <rPh sb="5" eb="8">
      <t>ショウガクセイ</t>
    </rPh>
    <rPh sb="8" eb="10">
      <t>クブン</t>
    </rPh>
    <rPh sb="17" eb="19">
      <t>ニュウリョク</t>
    </rPh>
    <phoneticPr fontId="1"/>
  </si>
  <si>
    <t>国籍はプルダウンで入力。国籍が「999　その他」の場合は国籍をキーボード入力。</t>
    <rPh sb="0" eb="2">
      <t>コクセキ</t>
    </rPh>
    <rPh sb="9" eb="11">
      <t>ニュウリョク</t>
    </rPh>
    <rPh sb="12" eb="14">
      <t>コクセキ</t>
    </rPh>
    <rPh sb="22" eb="23">
      <t>タ</t>
    </rPh>
    <rPh sb="25" eb="27">
      <t>バアイ</t>
    </rPh>
    <rPh sb="28" eb="30">
      <t>コクセキ</t>
    </rPh>
    <rPh sb="36" eb="38">
      <t>ニュウリョク</t>
    </rPh>
    <phoneticPr fontId="1"/>
  </si>
  <si>
    <t>その他</t>
    <rPh sb="2" eb="3">
      <t>タ</t>
    </rPh>
    <phoneticPr fontId="1"/>
  </si>
  <si>
    <t>国立</t>
    <rPh sb="0" eb="2">
      <t>コクリツ</t>
    </rPh>
    <phoneticPr fontId="1"/>
  </si>
  <si>
    <t>公立</t>
    <rPh sb="0" eb="2">
      <t>コウリツ</t>
    </rPh>
    <phoneticPr fontId="1"/>
  </si>
  <si>
    <t>私立</t>
    <rPh sb="0" eb="2">
      <t>シリツ</t>
    </rPh>
    <phoneticPr fontId="1"/>
  </si>
  <si>
    <t>該当がある場合記入してください。
（例：米国　ワシントン高校）</t>
    <rPh sb="0" eb="2">
      <t>ガイトウ</t>
    </rPh>
    <rPh sb="5" eb="7">
      <t>バアイ</t>
    </rPh>
    <rPh sb="7" eb="9">
      <t>キニュウ</t>
    </rPh>
    <rPh sb="18" eb="19">
      <t>レイ</t>
    </rPh>
    <rPh sb="20" eb="22">
      <t>ベイコク</t>
    </rPh>
    <rPh sb="28" eb="30">
      <t>コウコウ</t>
    </rPh>
    <phoneticPr fontId="1"/>
  </si>
  <si>
    <t>該当がある場合記入してください。
海外の学校の場合は国名、学校名を記入してください。
（例　米国　コロンビア大学）</t>
    <rPh sb="0" eb="2">
      <t>ガイトウ</t>
    </rPh>
    <rPh sb="5" eb="7">
      <t>バアイ</t>
    </rPh>
    <rPh sb="7" eb="9">
      <t>キニュウ</t>
    </rPh>
    <rPh sb="17" eb="19">
      <t>カイガイ</t>
    </rPh>
    <rPh sb="20" eb="22">
      <t>ガッコウ</t>
    </rPh>
    <rPh sb="23" eb="25">
      <t>バアイ</t>
    </rPh>
    <rPh sb="26" eb="27">
      <t>クニ</t>
    </rPh>
    <rPh sb="27" eb="28">
      <t>メイ</t>
    </rPh>
    <rPh sb="29" eb="31">
      <t>ガッコウ</t>
    </rPh>
    <rPh sb="31" eb="32">
      <t>メイ</t>
    </rPh>
    <rPh sb="33" eb="35">
      <t>キニュウ</t>
    </rPh>
    <rPh sb="44" eb="45">
      <t>レイ</t>
    </rPh>
    <rPh sb="46" eb="48">
      <t>ベイコク</t>
    </rPh>
    <rPh sb="54" eb="56">
      <t>ダイガク</t>
    </rPh>
    <phoneticPr fontId="1"/>
  </si>
  <si>
    <t>該当がある場合記入してください。
アルバイトは入力不要です</t>
    <rPh sb="23" eb="25">
      <t>ニュウリョク</t>
    </rPh>
    <rPh sb="25" eb="27">
      <t>フヨウ</t>
    </rPh>
    <phoneticPr fontId="1"/>
  </si>
  <si>
    <t xml:space="preserve">該当がある場合記入してください。
</t>
    <phoneticPr fontId="1"/>
  </si>
  <si>
    <t>入力チェック対象外</t>
    <phoneticPr fontId="1"/>
  </si>
  <si>
    <r>
      <t>国公私立はプルダウンメニューで選択。学校名は～高校、～大学まで記載してください。</t>
    </r>
    <r>
      <rPr>
        <b/>
        <sz val="10"/>
        <color rgb="FFFF0000"/>
        <rFont val="ＭＳ Ｐゴシック"/>
        <family val="3"/>
        <charset val="128"/>
        <scheme val="minor"/>
      </rPr>
      <t>中学卒業は入力必須です。</t>
    </r>
    <rPh sb="0" eb="1">
      <t>クニ</t>
    </rPh>
    <rPh sb="1" eb="2">
      <t>コウ</t>
    </rPh>
    <rPh sb="2" eb="4">
      <t>シリツ</t>
    </rPh>
    <rPh sb="15" eb="17">
      <t>センタク</t>
    </rPh>
    <rPh sb="18" eb="20">
      <t>ガッコウ</t>
    </rPh>
    <rPh sb="20" eb="21">
      <t>メイ</t>
    </rPh>
    <rPh sb="23" eb="25">
      <t>コウコウ</t>
    </rPh>
    <rPh sb="27" eb="29">
      <t>ダイガク</t>
    </rPh>
    <rPh sb="31" eb="33">
      <t>キサイ</t>
    </rPh>
    <rPh sb="40" eb="42">
      <t>チュウガク</t>
    </rPh>
    <rPh sb="42" eb="44">
      <t>ソツギョウ</t>
    </rPh>
    <rPh sb="45" eb="47">
      <t>ニュウリョク</t>
    </rPh>
    <rPh sb="47" eb="49">
      <t>ヒッス</t>
    </rPh>
    <phoneticPr fontId="1"/>
  </si>
  <si>
    <t>出身校大学</t>
    <rPh sb="0" eb="3">
      <t>シュッシンコウ</t>
    </rPh>
    <rPh sb="3" eb="5">
      <t>ダイガク</t>
    </rPh>
    <phoneticPr fontId="1"/>
  </si>
  <si>
    <r>
      <rPr>
        <b/>
        <sz val="10"/>
        <color rgb="FFFF0000"/>
        <rFont val="ＭＳ Ｐゴシック"/>
        <family val="3"/>
        <charset val="128"/>
        <scheme val="minor"/>
      </rPr>
      <t>入力必須です。</t>
    </r>
    <r>
      <rPr>
        <sz val="10"/>
        <color rgb="FFFF0000"/>
        <rFont val="ＭＳ Ｐゴシック"/>
        <family val="3"/>
        <charset val="128"/>
        <scheme val="minor"/>
      </rPr>
      <t>学部学科も記入してください。</t>
    </r>
    <rPh sb="0" eb="2">
      <t>ニュウリョク</t>
    </rPh>
    <rPh sb="2" eb="4">
      <t>ヒッス</t>
    </rPh>
    <rPh sb="7" eb="9">
      <t>ガクブ</t>
    </rPh>
    <rPh sb="9" eb="11">
      <t>ガッカ</t>
    </rPh>
    <rPh sb="12" eb="14">
      <t>キニュウ</t>
    </rPh>
    <phoneticPr fontId="1"/>
  </si>
  <si>
    <r>
      <t xml:space="preserve">アルバイトの状況
</t>
    </r>
    <r>
      <rPr>
        <sz val="10"/>
        <color theme="1"/>
        <rFont val="ＭＳ Ｐゴシック"/>
        <family val="3"/>
        <charset val="128"/>
        <scheme val="minor"/>
      </rPr>
      <t>（現在、従事しているアルバイトがあれば、その種類、勤務時間、平均的な月収など）</t>
    </r>
    <rPh sb="6" eb="8">
      <t>ジョウキョウ</t>
    </rPh>
    <rPh sb="10" eb="12">
      <t>ゲンザイ</t>
    </rPh>
    <rPh sb="13" eb="15">
      <t>ジュウジ</t>
    </rPh>
    <rPh sb="31" eb="33">
      <t>シュルイ</t>
    </rPh>
    <rPh sb="34" eb="36">
      <t>キンム</t>
    </rPh>
    <rPh sb="36" eb="38">
      <t>ジカン</t>
    </rPh>
    <rPh sb="39" eb="42">
      <t>ヘイキンテキ</t>
    </rPh>
    <rPh sb="43" eb="45">
      <t>ゲッシュウ</t>
    </rPh>
    <phoneticPr fontId="1"/>
  </si>
  <si>
    <t>●奨学金応募理由
(選考上、重要な項目となりますので、経済的な面など、奨学金が必要な理由を詳しく記載してください。)</t>
    <rPh sb="1" eb="4">
      <t>ショウガクキン</t>
    </rPh>
    <rPh sb="4" eb="6">
      <t>オウボ</t>
    </rPh>
    <rPh sb="6" eb="8">
      <t>リユウ</t>
    </rPh>
    <phoneticPr fontId="1"/>
  </si>
  <si>
    <r>
      <t>家　計　状　況　調　書　</t>
    </r>
    <r>
      <rPr>
        <sz val="18"/>
        <color theme="1"/>
        <rFont val="ＭＳ Ｐゴシック"/>
        <family val="3"/>
        <charset val="128"/>
        <scheme val="minor"/>
      </rPr>
      <t>及び　</t>
    </r>
    <r>
      <rPr>
        <sz val="24"/>
        <color theme="1"/>
        <rFont val="ＭＳ Ｐゴシック"/>
        <family val="3"/>
        <charset val="128"/>
        <scheme val="minor"/>
      </rPr>
      <t>応　募　理　由　書</t>
    </r>
    <rPh sb="0" eb="1">
      <t>イエ</t>
    </rPh>
    <rPh sb="2" eb="3">
      <t>ケイ</t>
    </rPh>
    <rPh sb="4" eb="5">
      <t>ジョウ</t>
    </rPh>
    <rPh sb="6" eb="7">
      <t>キョウ</t>
    </rPh>
    <rPh sb="8" eb="9">
      <t>チョウ</t>
    </rPh>
    <rPh sb="10" eb="11">
      <t>ショ</t>
    </rPh>
    <rPh sb="12" eb="13">
      <t>オヨ</t>
    </rPh>
    <rPh sb="15" eb="16">
      <t>オウ</t>
    </rPh>
    <rPh sb="17" eb="18">
      <t>ツノル</t>
    </rPh>
    <rPh sb="19" eb="20">
      <t>リ</t>
    </rPh>
    <rPh sb="21" eb="22">
      <t>ヨシ</t>
    </rPh>
    <rPh sb="23" eb="24">
      <t>ショ</t>
    </rPh>
    <phoneticPr fontId="1"/>
  </si>
  <si>
    <t>下記表１、表２及び応募理由について相違ありません。</t>
    <rPh sb="0" eb="2">
      <t>カキ</t>
    </rPh>
    <rPh sb="2" eb="3">
      <t>ヒョウ</t>
    </rPh>
    <rPh sb="5" eb="6">
      <t>ヒョウ</t>
    </rPh>
    <rPh sb="7" eb="8">
      <t>オヨ</t>
    </rPh>
    <rPh sb="9" eb="11">
      <t>オウボ</t>
    </rPh>
    <rPh sb="11" eb="13">
      <t>リユウ</t>
    </rPh>
    <rPh sb="17" eb="19">
      <t>ソウイ</t>
    </rPh>
    <phoneticPr fontId="1"/>
  </si>
  <si>
    <t>家計</t>
    <rPh sb="0" eb="2">
      <t>カケイ</t>
    </rPh>
    <phoneticPr fontId="1"/>
  </si>
  <si>
    <t>収　　　　　　　　　　　　　入 　　　　　(千円/年）</t>
    <rPh sb="0" eb="1">
      <t>オサム</t>
    </rPh>
    <rPh sb="14" eb="15">
      <t>ニュウ</t>
    </rPh>
    <rPh sb="22" eb="24">
      <t>センエン</t>
    </rPh>
    <rPh sb="25" eb="26">
      <t>ネン</t>
    </rPh>
    <phoneticPr fontId="1"/>
  </si>
  <si>
    <t>支　　　　　　　　　　　　　出　　　　　　（千円/年）</t>
    <rPh sb="0" eb="1">
      <t>シ</t>
    </rPh>
    <rPh sb="14" eb="15">
      <t>デ</t>
    </rPh>
    <rPh sb="22" eb="24">
      <t>センエン</t>
    </rPh>
    <rPh sb="25" eb="26">
      <t>ネン</t>
    </rPh>
    <phoneticPr fontId="1"/>
  </si>
  <si>
    <t>授業料等（正規料金）　注②</t>
    <rPh sb="0" eb="3">
      <t>ジュギョウリョウ</t>
    </rPh>
    <rPh sb="3" eb="4">
      <t>トウ</t>
    </rPh>
    <rPh sb="5" eb="7">
      <t>セイキ</t>
    </rPh>
    <rPh sb="7" eb="9">
      <t>リョウキン</t>
    </rPh>
    <rPh sb="11" eb="12">
      <t>チュウ</t>
    </rPh>
    <phoneticPr fontId="1"/>
  </si>
  <si>
    <t>確定・申請中</t>
    <rPh sb="0" eb="2">
      <t>カクテイ</t>
    </rPh>
    <rPh sb="3" eb="6">
      <t>シンセイチュウ</t>
    </rPh>
    <phoneticPr fontId="1"/>
  </si>
  <si>
    <t>申請中</t>
    <rPh sb="0" eb="3">
      <t>シンセイチュウ</t>
    </rPh>
    <phoneticPr fontId="1"/>
  </si>
  <si>
    <t>収入合計と支出合計の金額を一致させます。（一致していないと、セルが赤くなります。）</t>
    <rPh sb="0" eb="2">
      <t>シュウニュウ</t>
    </rPh>
    <rPh sb="2" eb="4">
      <t>ゴウケイ</t>
    </rPh>
    <rPh sb="5" eb="7">
      <t>シシュツ</t>
    </rPh>
    <rPh sb="7" eb="9">
      <t>ゴウケイ</t>
    </rPh>
    <rPh sb="10" eb="12">
      <t>キンガク</t>
    </rPh>
    <rPh sb="13" eb="15">
      <t>イッチ</t>
    </rPh>
    <rPh sb="21" eb="23">
      <t>イッチ</t>
    </rPh>
    <rPh sb="33" eb="34">
      <t>アカ</t>
    </rPh>
    <phoneticPr fontId="1"/>
  </si>
  <si>
    <t>衣料費　　　　　　注③</t>
    <rPh sb="0" eb="2">
      <t>イリョウ</t>
    </rPh>
    <rPh sb="2" eb="3">
      <t>ヒ</t>
    </rPh>
    <rPh sb="9" eb="10">
      <t>チュウ</t>
    </rPh>
    <phoneticPr fontId="1"/>
  </si>
  <si>
    <t>食費　　　　　　　注③</t>
    <rPh sb="0" eb="2">
      <t>ショクヒ</t>
    </rPh>
    <rPh sb="9" eb="10">
      <t>チュウ</t>
    </rPh>
    <phoneticPr fontId="1"/>
  </si>
  <si>
    <t>住居費　　　　　　注③</t>
    <rPh sb="0" eb="3">
      <t>ジュウキョヒ</t>
    </rPh>
    <rPh sb="9" eb="10">
      <t>チュウ</t>
    </rPh>
    <phoneticPr fontId="1"/>
  </si>
  <si>
    <t>千円</t>
    <rPh sb="0" eb="2">
      <t>センエン</t>
    </rPh>
    <phoneticPr fontId="1"/>
  </si>
  <si>
    <t>千円</t>
    <rPh sb="0" eb="1">
      <t>セン</t>
    </rPh>
    <rPh sb="1" eb="2">
      <t>エン</t>
    </rPh>
    <phoneticPr fontId="1"/>
  </si>
  <si>
    <t>その他
（上記に記載できない場合記入）</t>
    <rPh sb="2" eb="3">
      <t>タ</t>
    </rPh>
    <rPh sb="5" eb="7">
      <t>ジョウキ</t>
    </rPh>
    <rPh sb="8" eb="10">
      <t>キサイ</t>
    </rPh>
    <rPh sb="14" eb="16">
      <t>バアイ</t>
    </rPh>
    <rPh sb="16" eb="18">
      <t>キニュウ</t>
    </rPh>
    <phoneticPr fontId="1"/>
  </si>
  <si>
    <t>※記載に当たっての注意事項
１.改行する場合、Windows を使用の場合は "Alt + Enter" を、Mackintosh を使用の場合は 
"Command + Option + Return" キーを押してください。
２.研究の概要の入力は４つの範囲に分割されています。上の範囲から順に記入してください。</t>
    <phoneticPr fontId="1"/>
  </si>
  <si>
    <t xml:space="preserve">※改行する場合、Windows を使用の場合は "Alt + Enter" を、Mackintosh を使用の場合はCommand + Option + Return キーを押してください。 </t>
  </si>
  <si>
    <t xml:space="preserve">※改行する場合、Windows を使用の場合は "Alt + Enter" を、Mackintosh を使用の場合はCommand + Option + Return キーを押してください。 </t>
    <phoneticPr fontId="1"/>
  </si>
  <si>
    <t xml:space="preserve">
１.改行する場合、Windows を使用の場合は "Alt + Enter" を、Mackintosh を使用の場合は "Command + Option + Return" キーを押してください。
２.研究の概要の入力は４つの範囲に分割されています。上の範囲から順に記入してください。</t>
    <rPh sb="3" eb="5">
      <t>カイギョウ</t>
    </rPh>
    <rPh sb="7" eb="9">
      <t>バアイ</t>
    </rPh>
    <rPh sb="19" eb="21">
      <t>シヨウ</t>
    </rPh>
    <rPh sb="22" eb="24">
      <t>バアイ</t>
    </rPh>
    <rPh sb="54" eb="56">
      <t>シヨウ</t>
    </rPh>
    <rPh sb="57" eb="59">
      <t>バアイ</t>
    </rPh>
    <rPh sb="92" eb="93">
      <t>オ</t>
    </rPh>
    <rPh sb="103" eb="105">
      <t>ケンキュウ</t>
    </rPh>
    <rPh sb="106" eb="108">
      <t>ガイヨウ</t>
    </rPh>
    <rPh sb="109" eb="111">
      <t>ニュウリョク</t>
    </rPh>
    <rPh sb="115" eb="117">
      <t>ハンイ</t>
    </rPh>
    <rPh sb="118" eb="120">
      <t>ブンカツ</t>
    </rPh>
    <rPh sb="127" eb="128">
      <t>ウエ</t>
    </rPh>
    <rPh sb="129" eb="131">
      <t>ハンイ</t>
    </rPh>
    <phoneticPr fontId="1"/>
  </si>
  <si>
    <t>「奨学生願書」シートで入力した内容が表示されています。</t>
    <phoneticPr fontId="1"/>
  </si>
  <si>
    <t>「奨学生願書」シートで入力した内容が表示されています。</t>
    <rPh sb="1" eb="4">
      <t>ショウガクセイ</t>
    </rPh>
    <rPh sb="4" eb="6">
      <t>ガンショ</t>
    </rPh>
    <rPh sb="11" eb="13">
      <t>ニュウリョク</t>
    </rPh>
    <rPh sb="15" eb="17">
      <t>ナイヨウ</t>
    </rPh>
    <rPh sb="18" eb="20">
      <t>ヒョウジ</t>
    </rPh>
    <phoneticPr fontId="1"/>
  </si>
  <si>
    <t>標準化ＧＰＡ</t>
    <rPh sb="0" eb="3">
      <t>ヒョウジュンカ</t>
    </rPh>
    <phoneticPr fontId="1"/>
  </si>
  <si>
    <t>父</t>
    <rPh sb="0" eb="1">
      <t>チチ</t>
    </rPh>
    <phoneticPr fontId="1"/>
  </si>
  <si>
    <t>母</t>
    <rPh sb="0" eb="1">
      <t>ハハ</t>
    </rPh>
    <phoneticPr fontId="1"/>
  </si>
  <si>
    <t>千円</t>
    <rPh sb="0" eb="2">
      <t>センエン</t>
    </rPh>
    <phoneticPr fontId="1"/>
  </si>
  <si>
    <t>表2　（※1父母の収入の内訳を記入して下さい。※２留学生の方は、記入不要です。）</t>
    <rPh sb="0" eb="1">
      <t>ヒョウ</t>
    </rPh>
    <rPh sb="6" eb="8">
      <t>フボ</t>
    </rPh>
    <rPh sb="9" eb="11">
      <t>シュウニュウ</t>
    </rPh>
    <rPh sb="12" eb="14">
      <t>ウチワケ</t>
    </rPh>
    <rPh sb="15" eb="17">
      <t>キニュウ</t>
    </rPh>
    <rPh sb="19" eb="20">
      <t>クダ</t>
    </rPh>
    <rPh sb="25" eb="28">
      <t>リュウガクセイ</t>
    </rPh>
    <rPh sb="29" eb="30">
      <t>カタ</t>
    </rPh>
    <rPh sb="32" eb="34">
      <t>キニュウ</t>
    </rPh>
    <rPh sb="34" eb="36">
      <t>フヨウ</t>
    </rPh>
    <phoneticPr fontId="1"/>
  </si>
  <si>
    <t>進路希望先など
（業種、会社、学校名）</t>
    <rPh sb="0" eb="2">
      <t>シンロ</t>
    </rPh>
    <rPh sb="2" eb="4">
      <t>キボウ</t>
    </rPh>
    <rPh sb="4" eb="5">
      <t>サキ</t>
    </rPh>
    <rPh sb="9" eb="11">
      <t>ギョウシュ</t>
    </rPh>
    <rPh sb="12" eb="14">
      <t>カイシャ</t>
    </rPh>
    <rPh sb="15" eb="17">
      <t>ガッコウ</t>
    </rPh>
    <rPh sb="17" eb="18">
      <t>メイ</t>
    </rPh>
    <phoneticPr fontId="1"/>
  </si>
  <si>
    <r>
      <t>標準化ＧＰＡ，取得単位数は</t>
    </r>
    <r>
      <rPr>
        <b/>
        <sz val="10"/>
        <color rgb="FFFF0000"/>
        <rFont val="ＭＳ Ｐゴシック"/>
        <family val="3"/>
        <charset val="128"/>
        <scheme val="minor"/>
      </rPr>
      <t>ＧＰＡ計算シー</t>
    </r>
    <r>
      <rPr>
        <sz val="10"/>
        <color rgb="FFFF0000"/>
        <rFont val="ＭＳ Ｐゴシック"/>
        <family val="3"/>
        <charset val="128"/>
        <scheme val="minor"/>
      </rPr>
      <t>トで算出し入力してください。</t>
    </r>
    <rPh sb="0" eb="3">
      <t>ヒョウジュンカ</t>
    </rPh>
    <rPh sb="7" eb="9">
      <t>シュトク</t>
    </rPh>
    <rPh sb="9" eb="12">
      <t>タンイスウ</t>
    </rPh>
    <rPh sb="16" eb="18">
      <t>ケイサン</t>
    </rPh>
    <rPh sb="22" eb="24">
      <t>サンシュツ</t>
    </rPh>
    <rPh sb="25" eb="27">
      <t>ニュウリョク</t>
    </rPh>
    <phoneticPr fontId="1"/>
  </si>
  <si>
    <r>
      <t>住所1</t>
    </r>
    <r>
      <rPr>
        <sz val="9"/>
        <color theme="1"/>
        <rFont val="ＭＳ Ｐゴシック"/>
        <family val="3"/>
        <charset val="128"/>
        <scheme val="minor"/>
      </rPr>
      <t>(都道府県市区町村番地)</t>
    </r>
    <r>
      <rPr>
        <sz val="11"/>
        <color theme="1"/>
        <rFont val="ＭＳ Ｐゴシック"/>
        <family val="3"/>
        <charset val="128"/>
        <scheme val="minor"/>
      </rPr>
      <t>：</t>
    </r>
    <rPh sb="0" eb="2">
      <t>ジュウショ</t>
    </rPh>
    <rPh sb="4" eb="8">
      <t>トドウフケン</t>
    </rPh>
    <rPh sb="8" eb="10">
      <t>シク</t>
    </rPh>
    <rPh sb="10" eb="12">
      <t>チョウソン</t>
    </rPh>
    <rPh sb="12" eb="14">
      <t>バンチ</t>
    </rPh>
    <phoneticPr fontId="1"/>
  </si>
  <si>
    <t>東京外国語</t>
    <rPh sb="0" eb="2">
      <t>トウキョウ</t>
    </rPh>
    <rPh sb="2" eb="5">
      <t>ガイコクゴ</t>
    </rPh>
    <phoneticPr fontId="1"/>
  </si>
  <si>
    <r>
      <t>課外活動の状況
（</t>
    </r>
    <r>
      <rPr>
        <sz val="10"/>
        <color theme="1"/>
        <rFont val="ＭＳ Ｐゴシック"/>
        <family val="3"/>
        <charset val="128"/>
        <scheme val="minor"/>
      </rPr>
      <t>部、サークルに所属していればその名称、活動内容、団体での自分の役割などを記入。学外での活動の記載も可）</t>
    </r>
    <rPh sb="0" eb="2">
      <t>カガイ</t>
    </rPh>
    <rPh sb="2" eb="4">
      <t>カツドウ</t>
    </rPh>
    <rPh sb="5" eb="7">
      <t>ジョウキョウ</t>
    </rPh>
    <rPh sb="9" eb="10">
      <t>ブ</t>
    </rPh>
    <rPh sb="10" eb="11">
      <t>トコロブ</t>
    </rPh>
    <rPh sb="16" eb="18">
      <t>ショゾク</t>
    </rPh>
    <rPh sb="25" eb="27">
      <t>メイショウ</t>
    </rPh>
    <rPh sb="28" eb="30">
      <t>カツドウ</t>
    </rPh>
    <rPh sb="30" eb="32">
      <t>ナイヨウ</t>
    </rPh>
    <rPh sb="33" eb="35">
      <t>ダンタイ</t>
    </rPh>
    <rPh sb="37" eb="39">
      <t>ジブン</t>
    </rPh>
    <rPh sb="40" eb="42">
      <t>ヤクワリ</t>
    </rPh>
    <rPh sb="45" eb="47">
      <t>キニュウ</t>
    </rPh>
    <rPh sb="48" eb="50">
      <t>ガクガイ</t>
    </rPh>
    <rPh sb="52" eb="54">
      <t>カツドウ</t>
    </rPh>
    <rPh sb="55" eb="57">
      <t>キサイ</t>
    </rPh>
    <rPh sb="58" eb="59">
      <t>カ</t>
    </rPh>
    <phoneticPr fontId="1"/>
  </si>
  <si>
    <t>連絡先希望</t>
    <rPh sb="0" eb="3">
      <t>レンラクサキ</t>
    </rPh>
    <rPh sb="3" eb="5">
      <t>キボウ</t>
    </rPh>
    <phoneticPr fontId="1"/>
  </si>
  <si>
    <t>大学への提出日を入力してください。</t>
    <rPh sb="0" eb="2">
      <t>ダイガク</t>
    </rPh>
    <rPh sb="4" eb="6">
      <t>テイシュツ</t>
    </rPh>
    <rPh sb="6" eb="7">
      <t>ビ</t>
    </rPh>
    <rPh sb="8" eb="10">
      <t>ニュウリョク</t>
    </rPh>
    <phoneticPr fontId="1"/>
  </si>
  <si>
    <t>※水色の枠に入力してください。</t>
    <rPh sb="1" eb="3">
      <t>ミズイロ</t>
    </rPh>
    <rPh sb="4" eb="5">
      <t>ワク</t>
    </rPh>
    <rPh sb="6" eb="8">
      <t>ニュウリョク</t>
    </rPh>
    <phoneticPr fontId="1"/>
  </si>
  <si>
    <t>給付・貸与</t>
    <rPh sb="0" eb="2">
      <t>キュウフ</t>
    </rPh>
    <rPh sb="3" eb="5">
      <t>タイヨ</t>
    </rPh>
    <phoneticPr fontId="1"/>
  </si>
  <si>
    <t>表2：奨学金、授業料減免内訳（年額）</t>
    <rPh sb="0" eb="1">
      <t>ヒョウ</t>
    </rPh>
    <rPh sb="3" eb="6">
      <t>ショウガクキン</t>
    </rPh>
    <rPh sb="7" eb="10">
      <t>ジュギョウリョウ</t>
    </rPh>
    <rPh sb="10" eb="12">
      <t>ゲンメン</t>
    </rPh>
    <rPh sb="12" eb="14">
      <t>ウチワケ</t>
    </rPh>
    <rPh sb="15" eb="17">
      <t>ネンガク</t>
    </rPh>
    <phoneticPr fontId="1"/>
  </si>
  <si>
    <t>上智</t>
    <rPh sb="0" eb="2">
      <t>シヨウチ（ジョウチ）</t>
    </rPh>
    <phoneticPr fontId="1"/>
  </si>
  <si>
    <t>更新履歴</t>
    <rPh sb="0" eb="2">
      <t>コウシン</t>
    </rPh>
    <rPh sb="2" eb="4">
      <t>リレキ</t>
    </rPh>
    <phoneticPr fontId="1"/>
  </si>
  <si>
    <t>使用者2用のSIMILEアップロードファイル書き込みマクロ（表のCOPY2）のバグ修正：CALLしているサブマクロ名が使用者1と同じ名前だった。</t>
    <rPh sb="0" eb="3">
      <t>シヨウシャ</t>
    </rPh>
    <rPh sb="4" eb="5">
      <t>ヨウ</t>
    </rPh>
    <rPh sb="22" eb="23">
      <t>カ</t>
    </rPh>
    <rPh sb="24" eb="25">
      <t>コ</t>
    </rPh>
    <rPh sb="30" eb="31">
      <t>ヒョウ</t>
    </rPh>
    <rPh sb="41" eb="43">
      <t>シュウセイ</t>
    </rPh>
    <rPh sb="57" eb="58">
      <t>メイ</t>
    </rPh>
    <rPh sb="59" eb="62">
      <t>シヨウシャ</t>
    </rPh>
    <rPh sb="64" eb="65">
      <t>オナ</t>
    </rPh>
    <rPh sb="66" eb="68">
      <t>ナマエ</t>
    </rPh>
    <phoneticPr fontId="1"/>
  </si>
  <si>
    <t>リボンから｛開発」を削除</t>
    <rPh sb="6" eb="8">
      <t>カイハツ</t>
    </rPh>
    <rPh sb="10" eb="12">
      <t>サクジョ</t>
    </rPh>
    <phoneticPr fontId="1"/>
  </si>
  <si>
    <t>（注：H28年度から読込み開始）</t>
    <rPh sb="1" eb="2">
      <t>チュウ</t>
    </rPh>
    <rPh sb="6" eb="8">
      <t>ネンド</t>
    </rPh>
    <rPh sb="10" eb="11">
      <t>ヨ</t>
    </rPh>
    <rPh sb="11" eb="12">
      <t>コ</t>
    </rPh>
    <rPh sb="13" eb="15">
      <t>カイシ</t>
    </rPh>
    <phoneticPr fontId="1"/>
  </si>
  <si>
    <t>神戸</t>
    <rPh sb="0" eb="2">
      <t>コウベ</t>
    </rPh>
    <phoneticPr fontId="1"/>
  </si>
  <si>
    <r>
      <t>（注意．このシートへの入力は</t>
    </r>
    <r>
      <rPr>
        <b/>
        <sz val="11"/>
        <color rgb="FFFF0000"/>
        <rFont val="ＭＳ Ｐゴシック"/>
        <family val="3"/>
        <charset val="128"/>
        <scheme val="minor"/>
      </rPr>
      <t>大学の成績表を元に行ってください。</t>
    </r>
    <r>
      <rPr>
        <b/>
        <sz val="11"/>
        <color theme="1"/>
        <rFont val="ＭＳ Ｐゴシック"/>
        <family val="3"/>
        <charset val="128"/>
        <scheme val="minor"/>
      </rPr>
      <t>）
・大学ごと、または学年次によって評価段階（５，４，３段階）が異なります。対応する評価枠（水色セル）に1年次から通算の取得単位数（</t>
    </r>
    <r>
      <rPr>
        <b/>
        <sz val="11"/>
        <color rgb="FFFF0000"/>
        <rFont val="ＭＳ Ｐゴシック"/>
        <family val="3"/>
        <charset val="128"/>
        <scheme val="minor"/>
      </rPr>
      <t>取得科目数ではなく、単位数です</t>
    </r>
    <r>
      <rPr>
        <b/>
        <sz val="11"/>
        <color theme="1"/>
        <rFont val="ＭＳ Ｐゴシック"/>
        <family val="3"/>
        <charset val="128"/>
        <scheme val="minor"/>
      </rPr>
      <t>）を入力してください。
・大学ごとに評価評号が異なります。対応する評価枠に取得単位数を入力してください。大学の成績表の単位数合計と当シートの取得単位数合計（赤いセル）が合っていることを確認してください。
・成績結果が合格または認定で評価が無い場合は評価評号を「合」としてカウントしてください。
・黄色いセルの「標準化GPA」の値を、奨学生願書シートの「標準化GPA」に入力してください。
・赤いセルの「取得単位数」合計値を、奨学生願書シートの「取得単位数」に入力してください。</t>
    </r>
    <rPh sb="1" eb="3">
      <t>チュウイ</t>
    </rPh>
    <rPh sb="17" eb="19">
      <t>セイセキ</t>
    </rPh>
    <rPh sb="19" eb="20">
      <t>ヒョウ</t>
    </rPh>
    <rPh sb="21" eb="22">
      <t>モト</t>
    </rPh>
    <rPh sb="23" eb="24">
      <t>オコナ</t>
    </rPh>
    <rPh sb="34" eb="36">
      <t>ダイガク</t>
    </rPh>
    <rPh sb="42" eb="44">
      <t>ガクネン</t>
    </rPh>
    <rPh sb="44" eb="45">
      <t>ジ</t>
    </rPh>
    <rPh sb="49" eb="51">
      <t>ヒョウカ</t>
    </rPh>
    <rPh sb="51" eb="53">
      <t>ダンカイ</t>
    </rPh>
    <rPh sb="59" eb="61">
      <t>ダンカイ</t>
    </rPh>
    <rPh sb="63" eb="64">
      <t>コト</t>
    </rPh>
    <rPh sb="69" eb="71">
      <t>タイオウ</t>
    </rPh>
    <rPh sb="73" eb="75">
      <t>ヒョウカ</t>
    </rPh>
    <rPh sb="75" eb="76">
      <t>ワク</t>
    </rPh>
    <rPh sb="77" eb="79">
      <t>ミズイロ</t>
    </rPh>
    <rPh sb="84" eb="85">
      <t>ネン</t>
    </rPh>
    <rPh sb="85" eb="86">
      <t>ジ</t>
    </rPh>
    <rPh sb="88" eb="90">
      <t>ツウサン</t>
    </rPh>
    <rPh sb="97" eb="99">
      <t>シュトク</t>
    </rPh>
    <rPh sb="99" eb="102">
      <t>カモクスウ</t>
    </rPh>
    <rPh sb="107" eb="110">
      <t>タンイスウ</t>
    </rPh>
    <rPh sb="114" eb="116">
      <t>ニュウリョク</t>
    </rPh>
    <rPh sb="130" eb="132">
      <t>ヒョウカ</t>
    </rPh>
    <rPh sb="132" eb="133">
      <t>ヒョウ</t>
    </rPh>
    <rPh sb="133" eb="134">
      <t>ゴウ</t>
    </rPh>
    <rPh sb="149" eb="151">
      <t>シュトク</t>
    </rPh>
    <rPh sb="151" eb="154">
      <t>タンイスウ</t>
    </rPh>
    <rPh sb="164" eb="166">
      <t>ダイガク</t>
    </rPh>
    <rPh sb="167" eb="169">
      <t>セイセキ</t>
    </rPh>
    <rPh sb="169" eb="170">
      <t>ヒョウ</t>
    </rPh>
    <rPh sb="171" eb="174">
      <t>タンイスウ</t>
    </rPh>
    <rPh sb="174" eb="176">
      <t>ゴウケイ</t>
    </rPh>
    <rPh sb="177" eb="178">
      <t>トウ</t>
    </rPh>
    <rPh sb="182" eb="184">
      <t>シュトク</t>
    </rPh>
    <rPh sb="184" eb="186">
      <t>タンイ</t>
    </rPh>
    <rPh sb="186" eb="187">
      <t>スウ</t>
    </rPh>
    <rPh sb="187" eb="189">
      <t>ゴウケイ</t>
    </rPh>
    <rPh sb="190" eb="191">
      <t>アカ</t>
    </rPh>
    <rPh sb="196" eb="197">
      <t>ア</t>
    </rPh>
    <rPh sb="204" eb="206">
      <t>カクニン</t>
    </rPh>
    <rPh sb="215" eb="217">
      <t>セイセキ</t>
    </rPh>
    <rPh sb="217" eb="219">
      <t>ケッカ</t>
    </rPh>
    <rPh sb="220" eb="222">
      <t>ゴウカク</t>
    </rPh>
    <rPh sb="225" eb="227">
      <t>ニンテイ</t>
    </rPh>
    <rPh sb="228" eb="230">
      <t>ヒョウカ</t>
    </rPh>
    <rPh sb="231" eb="232">
      <t>ナ</t>
    </rPh>
    <rPh sb="233" eb="235">
      <t>バアイ</t>
    </rPh>
    <rPh sb="236" eb="238">
      <t>ヒョウカ</t>
    </rPh>
    <rPh sb="238" eb="239">
      <t>ヒョウ</t>
    </rPh>
    <rPh sb="239" eb="240">
      <t>ゴウ</t>
    </rPh>
    <rPh sb="260" eb="262">
      <t>キイロ</t>
    </rPh>
    <rPh sb="267" eb="270">
      <t>ヒョウジュンカ</t>
    </rPh>
    <rPh sb="275" eb="276">
      <t>アタイ</t>
    </rPh>
    <rPh sb="278" eb="281">
      <t>ショウガクセイ</t>
    </rPh>
    <rPh sb="281" eb="283">
      <t>ガンショ</t>
    </rPh>
    <rPh sb="288" eb="291">
      <t>ヒョウジュンカ</t>
    </rPh>
    <rPh sb="296" eb="298">
      <t>ニュウリョク</t>
    </rPh>
    <rPh sb="307" eb="308">
      <t>アカ</t>
    </rPh>
    <rPh sb="313" eb="315">
      <t>シュトク</t>
    </rPh>
    <rPh sb="315" eb="318">
      <t>タンイスウ</t>
    </rPh>
    <rPh sb="319" eb="322">
      <t>ゴウケイチ</t>
    </rPh>
    <rPh sb="324" eb="327">
      <t>ショウガクセイ</t>
    </rPh>
    <rPh sb="327" eb="329">
      <t>ガンショ</t>
    </rPh>
    <rPh sb="334" eb="336">
      <t>シュトク</t>
    </rPh>
    <rPh sb="336" eb="339">
      <t>タンイスウ</t>
    </rPh>
    <phoneticPr fontId="1"/>
  </si>
  <si>
    <t>042 フィリピン</t>
  </si>
  <si>
    <t>042 フィリピン</t>
    <phoneticPr fontId="1"/>
  </si>
  <si>
    <t>043 南アフリカ共和国</t>
    <rPh sb="4" eb="5">
      <t>ミナミ</t>
    </rPh>
    <rPh sb="9" eb="11">
      <t>キョウワ</t>
    </rPh>
    <rPh sb="11" eb="12">
      <t>コク</t>
    </rPh>
    <phoneticPr fontId="1"/>
  </si>
  <si>
    <t>044 ジョージア</t>
  </si>
  <si>
    <t>044 ジョージア</t>
    <phoneticPr fontId="1"/>
  </si>
  <si>
    <t>奨学金・授業料減免　　注①</t>
    <rPh sb="0" eb="3">
      <t>ショウガクキン</t>
    </rPh>
    <rPh sb="4" eb="7">
      <t>ジュギョウリョウ</t>
    </rPh>
    <rPh sb="7" eb="9">
      <t>ゲンメン</t>
    </rPh>
    <phoneticPr fontId="1"/>
  </si>
  <si>
    <r>
      <t>表1</t>
    </r>
    <r>
      <rPr>
        <sz val="13"/>
        <color theme="1"/>
        <rFont val="ＭＳ Ｐゴシック"/>
        <family val="3"/>
        <charset val="128"/>
        <scheme val="minor"/>
      </rPr>
      <t>では、出願者</t>
    </r>
    <r>
      <rPr>
        <b/>
        <sz val="13"/>
        <color theme="1"/>
        <rFont val="ＭＳ Ｐゴシック"/>
        <family val="3"/>
        <charset val="128"/>
        <scheme val="minor"/>
      </rPr>
      <t>個人の1年間の収支見込</t>
    </r>
    <r>
      <rPr>
        <sz val="13"/>
        <color theme="1"/>
        <rFont val="ＭＳ Ｐゴシック"/>
        <family val="3"/>
        <charset val="128"/>
        <scheme val="minor"/>
      </rPr>
      <t>を作成してください。前年度の実績等を参考にして、1年間の生活にかかる収入と支出を算出してください。</t>
    </r>
    <r>
      <rPr>
        <b/>
        <sz val="13"/>
        <color theme="1"/>
        <rFont val="ＭＳ Ｐゴシック"/>
        <family val="3"/>
        <charset val="128"/>
        <scheme val="minor"/>
      </rPr>
      <t>表2</t>
    </r>
    <r>
      <rPr>
        <sz val="13"/>
        <color theme="1"/>
        <rFont val="ＭＳ Ｐゴシック"/>
        <family val="3"/>
        <charset val="128"/>
        <scheme val="minor"/>
      </rPr>
      <t>には、</t>
    </r>
    <r>
      <rPr>
        <b/>
        <sz val="13"/>
        <color theme="1"/>
        <rFont val="ＭＳ Ｐゴシック"/>
        <family val="3"/>
        <charset val="128"/>
        <scheme val="minor"/>
      </rPr>
      <t>奨学金と授業料減免の内訳</t>
    </r>
    <r>
      <rPr>
        <sz val="13"/>
        <color theme="1"/>
        <rFont val="ＭＳ Ｐゴシック"/>
        <family val="3"/>
        <charset val="128"/>
        <scheme val="minor"/>
      </rPr>
      <t>を記入してください。</t>
    </r>
    <rPh sb="0" eb="1">
      <t>ヒョウ</t>
    </rPh>
    <rPh sb="5" eb="8">
      <t>シュツガンシャ</t>
    </rPh>
    <rPh sb="8" eb="10">
      <t>コジン</t>
    </rPh>
    <rPh sb="12" eb="14">
      <t>ネンカン</t>
    </rPh>
    <rPh sb="15" eb="17">
      <t>シュウシ</t>
    </rPh>
    <rPh sb="17" eb="19">
      <t>ミコ</t>
    </rPh>
    <rPh sb="20" eb="22">
      <t>サクセイ</t>
    </rPh>
    <rPh sb="29" eb="32">
      <t>ゼンネンド</t>
    </rPh>
    <rPh sb="33" eb="35">
      <t>ジッセキ</t>
    </rPh>
    <rPh sb="35" eb="36">
      <t>トウ</t>
    </rPh>
    <rPh sb="37" eb="39">
      <t>サンコウ</t>
    </rPh>
    <rPh sb="44" eb="46">
      <t>ネンカン</t>
    </rPh>
    <rPh sb="47" eb="49">
      <t>セイカツ</t>
    </rPh>
    <rPh sb="59" eb="61">
      <t>サンシュツ</t>
    </rPh>
    <rPh sb="68" eb="69">
      <t>ヒョウ</t>
    </rPh>
    <rPh sb="73" eb="76">
      <t>ショウガクキン</t>
    </rPh>
    <rPh sb="77" eb="80">
      <t>ジュギョウリョウ</t>
    </rPh>
    <rPh sb="80" eb="82">
      <t>ゲンメン</t>
    </rPh>
    <rPh sb="83" eb="85">
      <t>ウチワケ</t>
    </rPh>
    <rPh sb="86" eb="88">
      <t>キニュウ</t>
    </rPh>
    <phoneticPr fontId="1"/>
  </si>
  <si>
    <t>(フリガナ)</t>
    <phoneticPr fontId="1"/>
  </si>
  <si>
    <t>奨学金額等（千円/年）</t>
    <rPh sb="0" eb="1">
      <t>ツトム</t>
    </rPh>
    <rPh sb="1" eb="2">
      <t>ガク</t>
    </rPh>
    <rPh sb="2" eb="3">
      <t>キム</t>
    </rPh>
    <rPh sb="3" eb="4">
      <t>ガク</t>
    </rPh>
    <rPh sb="4" eb="5">
      <t>トウ</t>
    </rPh>
    <rPh sb="6" eb="8">
      <t>センエン</t>
    </rPh>
    <rPh sb="9" eb="10">
      <t>ネン</t>
    </rPh>
    <phoneticPr fontId="1"/>
  </si>
  <si>
    <t>表1　（ ※留学生の方は、氏名・続柄・年齢・勤務先学校等のみを記入してください。）</t>
    <rPh sb="0" eb="1">
      <t>ヒョウ</t>
    </rPh>
    <phoneticPr fontId="1"/>
  </si>
  <si>
    <r>
      <rPr>
        <b/>
        <sz val="10"/>
        <color rgb="FFFF0000"/>
        <rFont val="ＭＳ Ｐゴシック"/>
        <family val="3"/>
        <charset val="128"/>
        <scheme val="minor"/>
      </rPr>
      <t>入力必須です。</t>
    </r>
    <r>
      <rPr>
        <sz val="10"/>
        <color rgb="FFFF0000"/>
        <rFont val="ＭＳ Ｐゴシック"/>
        <family val="3"/>
        <charset val="128"/>
        <scheme val="minor"/>
      </rPr>
      <t>高卒認定試験の</t>
    </r>
    <r>
      <rPr>
        <sz val="10"/>
        <color rgb="FFFF0000"/>
        <rFont val="ＭＳ Ｐゴシック"/>
        <family val="2"/>
        <charset val="128"/>
        <scheme val="minor"/>
      </rPr>
      <t>場合は高認と記入してください。</t>
    </r>
    <rPh sb="0" eb="2">
      <t>ニュウリョク</t>
    </rPh>
    <rPh sb="2" eb="4">
      <t>ヒッス</t>
    </rPh>
    <rPh sb="7" eb="9">
      <t>コウソツ</t>
    </rPh>
    <rPh sb="9" eb="11">
      <t>ニンテイ</t>
    </rPh>
    <rPh sb="11" eb="13">
      <t>シケン</t>
    </rPh>
    <rPh sb="14" eb="16">
      <t>バアイ</t>
    </rPh>
    <rPh sb="17" eb="19">
      <t>コウニン</t>
    </rPh>
    <rPh sb="20" eb="22">
      <t>キニュウ</t>
    </rPh>
    <phoneticPr fontId="1"/>
  </si>
  <si>
    <r>
      <rPr>
        <b/>
        <sz val="10"/>
        <color rgb="FFFF0000"/>
        <rFont val="ＭＳ Ｐゴシック"/>
        <family val="3"/>
        <charset val="128"/>
        <scheme val="minor"/>
      </rPr>
      <t>入力必須です。</t>
    </r>
    <r>
      <rPr>
        <sz val="9"/>
        <color rgb="FFFF0000"/>
        <rFont val="ＭＳ Ｐゴシック"/>
        <family val="3"/>
        <charset val="128"/>
        <scheme val="minor"/>
      </rPr>
      <t>高卒認定試験の場合は高認、高認合格年を記入してください。</t>
    </r>
    <rPh sb="0" eb="2">
      <t>ニュウリョク</t>
    </rPh>
    <rPh sb="2" eb="4">
      <t>ヒッス</t>
    </rPh>
    <rPh sb="7" eb="11">
      <t>コウソツニンテイ</t>
    </rPh>
    <rPh sb="11" eb="13">
      <t>シケン</t>
    </rPh>
    <rPh sb="14" eb="16">
      <t>バアイ</t>
    </rPh>
    <rPh sb="17" eb="19">
      <t>コウニン</t>
    </rPh>
    <rPh sb="20" eb="22">
      <t>コウニン</t>
    </rPh>
    <rPh sb="22" eb="24">
      <t>ゴウカク</t>
    </rPh>
    <rPh sb="24" eb="25">
      <t>ネン</t>
    </rPh>
    <rPh sb="26" eb="28">
      <t>キニュウ</t>
    </rPh>
    <phoneticPr fontId="1"/>
  </si>
  <si>
    <t>入学時期にかかわらず、4月～翌年3月の収支見込みを記入してください。</t>
    <phoneticPr fontId="1"/>
  </si>
  <si>
    <t>電話番号は半角文字、局番号間に"-"（半角ハイフン）を記入してください。</t>
    <rPh sb="0" eb="2">
      <t>デンワ</t>
    </rPh>
    <rPh sb="2" eb="4">
      <t>バンゴウ</t>
    </rPh>
    <rPh sb="5" eb="7">
      <t>ハンカク</t>
    </rPh>
    <rPh sb="7" eb="9">
      <t>モジ</t>
    </rPh>
    <rPh sb="10" eb="11">
      <t>キョク</t>
    </rPh>
    <rPh sb="11" eb="12">
      <t>ゼンモジ</t>
    </rPh>
    <rPh sb="12" eb="13">
      <t>ゴウ</t>
    </rPh>
    <rPh sb="13" eb="14">
      <t>カン</t>
    </rPh>
    <rPh sb="19" eb="21">
      <t>ハンカク</t>
    </rPh>
    <rPh sb="27" eb="29">
      <t>キニュウ</t>
    </rPh>
    <phoneticPr fontId="1"/>
  </si>
  <si>
    <t>留学生の方は、表1の「前年の収入」と「家計」は記入不要です。空欄のままにしてください。</t>
    <rPh sb="19" eb="21">
      <t>カケイ</t>
    </rPh>
    <rPh sb="23" eb="25">
      <t>キニュウ</t>
    </rPh>
    <rPh sb="25" eb="27">
      <t>フヨウ</t>
    </rPh>
    <phoneticPr fontId="1"/>
  </si>
  <si>
    <t>修士</t>
    <rPh sb="0" eb="2">
      <t>シュウシ</t>
    </rPh>
    <phoneticPr fontId="1"/>
  </si>
  <si>
    <t>博士</t>
    <rPh sb="0" eb="2">
      <t>ハカセ</t>
    </rPh>
    <phoneticPr fontId="1"/>
  </si>
  <si>
    <t>Quality　Point</t>
    <phoneticPr fontId="1"/>
  </si>
  <si>
    <t>Quality　Point</t>
    <phoneticPr fontId="1"/>
  </si>
  <si>
    <t>S</t>
    <phoneticPr fontId="1"/>
  </si>
  <si>
    <t>A</t>
    <phoneticPr fontId="1"/>
  </si>
  <si>
    <t>AA</t>
    <phoneticPr fontId="1"/>
  </si>
  <si>
    <t>S</t>
    <phoneticPr fontId="1"/>
  </si>
  <si>
    <t>A</t>
    <phoneticPr fontId="1"/>
  </si>
  <si>
    <t>A</t>
    <phoneticPr fontId="1"/>
  </si>
  <si>
    <t>B</t>
    <phoneticPr fontId="1"/>
  </si>
  <si>
    <t>B</t>
    <phoneticPr fontId="1"/>
  </si>
  <si>
    <t>C</t>
    <phoneticPr fontId="1"/>
  </si>
  <si>
    <t>C</t>
    <phoneticPr fontId="1"/>
  </si>
  <si>
    <t>C</t>
    <phoneticPr fontId="1"/>
  </si>
  <si>
    <t>D</t>
    <phoneticPr fontId="1"/>
  </si>
  <si>
    <t>D</t>
    <phoneticPr fontId="1"/>
  </si>
  <si>
    <t>P</t>
    <phoneticPr fontId="1"/>
  </si>
  <si>
    <t>P</t>
    <phoneticPr fontId="1"/>
  </si>
  <si>
    <t>D</t>
    <phoneticPr fontId="1"/>
  </si>
  <si>
    <t>P</t>
    <phoneticPr fontId="1"/>
  </si>
  <si>
    <t>P</t>
    <phoneticPr fontId="1"/>
  </si>
  <si>
    <t>P</t>
    <phoneticPr fontId="1"/>
  </si>
  <si>
    <t>045 キルギス共和国</t>
    <rPh sb="8" eb="10">
      <t>キョウワ</t>
    </rPh>
    <rPh sb="10" eb="11">
      <t>コク</t>
    </rPh>
    <phoneticPr fontId="1"/>
  </si>
  <si>
    <t>第2ﾒｰﾙｱﾄﾞﾚｽ:</t>
    <rPh sb="0" eb="1">
      <t>ダイ</t>
    </rPh>
    <phoneticPr fontId="1"/>
  </si>
  <si>
    <t>性別はプルダウンメニューで入力。</t>
    <rPh sb="0" eb="2">
      <t>セイベツ</t>
    </rPh>
    <rPh sb="13" eb="15">
      <t>ニュウリョク</t>
    </rPh>
    <phoneticPr fontId="1"/>
  </si>
  <si>
    <t>財団からの連絡は第1ﾒｰﾙｱﾄﾞﾚｽに送付しますので、第1ﾒｰﾙｱﾄﾞﾚｽは常時確認しているものを記入してください。</t>
    <rPh sb="0" eb="2">
      <t>ザイダン</t>
    </rPh>
    <rPh sb="5" eb="7">
      <t>レンラク</t>
    </rPh>
    <rPh sb="8" eb="9">
      <t>ダイ</t>
    </rPh>
    <rPh sb="18" eb="25">
      <t>ソウフシマスノデ</t>
    </rPh>
    <rPh sb="27" eb="28">
      <t>１</t>
    </rPh>
    <rPh sb="38" eb="40">
      <t>カクニン</t>
    </rPh>
    <rPh sb="40" eb="42">
      <t>シテ</t>
    </rPh>
    <rPh sb="48" eb="52">
      <t>キニュウシテ</t>
    </rPh>
    <phoneticPr fontId="1"/>
  </si>
  <si>
    <r>
      <t xml:space="preserve">第1ﾒｰﾙｱﾄﾞﾚｽ:
</t>
    </r>
    <r>
      <rPr>
        <sz val="9"/>
        <color theme="1"/>
        <rFont val="ＭＳ Ｐゴシック"/>
        <family val="3"/>
        <charset val="128"/>
      </rPr>
      <t>(常時確認要)</t>
    </r>
    <rPh sb="0" eb="1">
      <t>ダイ</t>
    </rPh>
    <rPh sb="13" eb="15">
      <t>ジョウジ</t>
    </rPh>
    <rPh sb="16" eb="17">
      <t>ヨウ</t>
    </rPh>
    <rPh sb="17" eb="18">
      <t>）</t>
    </rPh>
    <phoneticPr fontId="1"/>
  </si>
  <si>
    <t>046 スウェーデン</t>
    <phoneticPr fontId="1"/>
  </si>
  <si>
    <t>部屋番号､下宿先などの方は様方まで記入してください。</t>
    <rPh sb="0" eb="2">
      <t>ヘヤ</t>
    </rPh>
    <rPh sb="2" eb="4">
      <t>バンゴウ</t>
    </rPh>
    <rPh sb="5" eb="7">
      <t>ゲシュク</t>
    </rPh>
    <rPh sb="7" eb="8">
      <t>サキ</t>
    </rPh>
    <rPh sb="11" eb="12">
      <t>カタ</t>
    </rPh>
    <rPh sb="13" eb="14">
      <t>サマ</t>
    </rPh>
    <rPh sb="14" eb="15">
      <t>カタ</t>
    </rPh>
    <rPh sb="17" eb="19">
      <t>キニュウ</t>
    </rPh>
    <phoneticPr fontId="1"/>
  </si>
  <si>
    <r>
      <t>入学日は</t>
    </r>
    <r>
      <rPr>
        <b/>
        <sz val="10"/>
        <color rgb="FFFF0000"/>
        <rFont val="ＭＳ Ｐゴシック"/>
        <family val="3"/>
        <charset val="128"/>
        <scheme val="minor"/>
      </rPr>
      <t>該当月の1日</t>
    </r>
    <r>
      <rPr>
        <sz val="10"/>
        <color rgb="FFFF0000"/>
        <rFont val="ＭＳ Ｐゴシック"/>
        <family val="3"/>
        <charset val="128"/>
        <scheme val="minor"/>
      </rPr>
      <t>を、卒業予定日は</t>
    </r>
    <r>
      <rPr>
        <b/>
        <sz val="10"/>
        <color rgb="FFFF0000"/>
        <rFont val="ＭＳ Ｐゴシック"/>
        <family val="3"/>
        <charset val="128"/>
        <scheme val="minor"/>
      </rPr>
      <t>該当月の末日の日にち</t>
    </r>
    <r>
      <rPr>
        <sz val="10"/>
        <color rgb="FFFF0000"/>
        <rFont val="ＭＳ Ｐゴシック"/>
        <family val="3"/>
        <charset val="128"/>
        <scheme val="minor"/>
      </rPr>
      <t>を記入してください。</t>
    </r>
    <rPh sb="0" eb="2">
      <t>ニュウガク</t>
    </rPh>
    <rPh sb="2" eb="3">
      <t>ヒ</t>
    </rPh>
    <rPh sb="4" eb="6">
      <t>ガイトウ</t>
    </rPh>
    <rPh sb="6" eb="7">
      <t>ツキ</t>
    </rPh>
    <rPh sb="9" eb="10">
      <t>ニチ</t>
    </rPh>
    <rPh sb="12" eb="14">
      <t>ソツギョウ</t>
    </rPh>
    <rPh sb="14" eb="16">
      <t>ヨテイ</t>
    </rPh>
    <rPh sb="16" eb="17">
      <t>ヒ</t>
    </rPh>
    <rPh sb="18" eb="20">
      <t>ガイトウ</t>
    </rPh>
    <rPh sb="20" eb="21">
      <t>ツキ</t>
    </rPh>
    <rPh sb="22" eb="23">
      <t>マツ</t>
    </rPh>
    <rPh sb="23" eb="24">
      <t>ヒ</t>
    </rPh>
    <rPh sb="25" eb="26">
      <t>ヒ</t>
    </rPh>
    <rPh sb="29" eb="31">
      <t>キニュウ</t>
    </rPh>
    <phoneticPr fontId="1"/>
  </si>
  <si>
    <t>大学・大学大学院のどちらか、大学院の課程をプルダウンメニューで入力してください。</t>
    <rPh sb="0" eb="2">
      <t>ダイガク</t>
    </rPh>
    <rPh sb="3" eb="5">
      <t>ダイガク</t>
    </rPh>
    <rPh sb="5" eb="7">
      <t>ダイガク</t>
    </rPh>
    <rPh sb="7" eb="8">
      <t>イン</t>
    </rPh>
    <rPh sb="14" eb="17">
      <t>ダイガクイン</t>
    </rPh>
    <rPh sb="18" eb="20">
      <t>カテイ</t>
    </rPh>
    <rPh sb="31" eb="33">
      <t>ニュウリョク</t>
    </rPh>
    <phoneticPr fontId="1"/>
  </si>
  <si>
    <r>
      <t>家族住所は現住所が記載されています。</t>
    </r>
    <r>
      <rPr>
        <b/>
        <sz val="10"/>
        <color rgb="FFFF0000"/>
        <rFont val="ＭＳ Ｐゴシック"/>
        <family val="3"/>
        <charset val="128"/>
        <scheme val="minor"/>
      </rPr>
      <t>現住所と家族住所が異なる場合は上書き入力</t>
    </r>
    <r>
      <rPr>
        <sz val="10"/>
        <color rgb="FFFF0000"/>
        <rFont val="ＭＳ Ｐゴシック"/>
        <family val="3"/>
        <charset val="128"/>
        <scheme val="minor"/>
      </rPr>
      <t>してください。留学生の方は、</t>
    </r>
    <r>
      <rPr>
        <b/>
        <sz val="10"/>
        <color rgb="FFFF0000"/>
        <rFont val="ＭＳ Ｐゴシック"/>
        <family val="3"/>
        <charset val="128"/>
        <scheme val="minor"/>
      </rPr>
      <t>出身国の住所（家族の住所）</t>
    </r>
    <r>
      <rPr>
        <sz val="10"/>
        <color rgb="FFFF0000"/>
        <rFont val="ＭＳ Ｐゴシック"/>
        <family val="3"/>
        <charset val="128"/>
        <scheme val="minor"/>
      </rPr>
      <t>をご記入ください。</t>
    </r>
    <rPh sb="0" eb="2">
      <t>カゾク</t>
    </rPh>
    <rPh sb="2" eb="4">
      <t>ジュウショ</t>
    </rPh>
    <rPh sb="5" eb="8">
      <t>ゲンジュウショ</t>
    </rPh>
    <rPh sb="9" eb="11">
      <t>キサイ</t>
    </rPh>
    <rPh sb="18" eb="21">
      <t>ゲンジュウショ</t>
    </rPh>
    <rPh sb="22" eb="24">
      <t>カゾク</t>
    </rPh>
    <rPh sb="24" eb="26">
      <t>ジュウショ</t>
    </rPh>
    <rPh sb="27" eb="28">
      <t>コト</t>
    </rPh>
    <rPh sb="30" eb="32">
      <t>バアイ</t>
    </rPh>
    <rPh sb="33" eb="35">
      <t>ウワガ</t>
    </rPh>
    <rPh sb="36" eb="38">
      <t>ニュウリョク</t>
    </rPh>
    <rPh sb="45" eb="48">
      <t>リュウガクセイ</t>
    </rPh>
    <rPh sb="49" eb="50">
      <t>カタ</t>
    </rPh>
    <rPh sb="52" eb="54">
      <t>シュッシン</t>
    </rPh>
    <rPh sb="54" eb="55">
      <t>コク</t>
    </rPh>
    <rPh sb="56" eb="58">
      <t>ジュウショ</t>
    </rPh>
    <rPh sb="59" eb="61">
      <t>カゾク</t>
    </rPh>
    <rPh sb="62" eb="64">
      <t>ジュウショ</t>
    </rPh>
    <rPh sb="67" eb="69">
      <t>キニュウ</t>
    </rPh>
    <phoneticPr fontId="1"/>
  </si>
  <si>
    <t xml:space="preserve">●入力上の注意
注①表2の奨学金と授業料減免の合計が
　 表1に反映されます。
注②授業料減免については、正規の授業
　 料を表1の「支出」の「授業料等（正規料
　 金）」の欄に、減免額を表2に半額・全額
　 を含めて記入します。
注③出願者が家族と同居している場合、
　「食費」「住居費」「衣料費」は出願者個
　 人が実際に支出する予定額を記入して
　 ください。
</t>
    <rPh sb="1" eb="3">
      <t>ニュウリョク</t>
    </rPh>
    <rPh sb="3" eb="4">
      <t>ジョウ</t>
    </rPh>
    <rPh sb="5" eb="7">
      <t>チュウイ</t>
    </rPh>
    <rPh sb="8" eb="9">
      <t>チュウ</t>
    </rPh>
    <rPh sb="17" eb="20">
      <t>ジュギョウリョウ</t>
    </rPh>
    <rPh sb="20" eb="22">
      <t>ゲンメン</t>
    </rPh>
    <rPh sb="23" eb="25">
      <t>ゴウケイ</t>
    </rPh>
    <rPh sb="32" eb="34">
      <t>ハンエイ</t>
    </rPh>
    <rPh sb="40" eb="41">
      <t>チュウ</t>
    </rPh>
    <rPh sb="42" eb="45">
      <t>ジュギョウリョウ</t>
    </rPh>
    <rPh sb="45" eb="47">
      <t>ゲンメン</t>
    </rPh>
    <rPh sb="53" eb="55">
      <t>セイキ</t>
    </rPh>
    <rPh sb="63" eb="64">
      <t>ヒョウ</t>
    </rPh>
    <rPh sb="90" eb="92">
      <t>ゲンメン</t>
    </rPh>
    <rPh sb="92" eb="93">
      <t>ガク</t>
    </rPh>
    <rPh sb="94" eb="95">
      <t>ヒョウ</t>
    </rPh>
    <rPh sb="97" eb="99">
      <t>ハンガク</t>
    </rPh>
    <rPh sb="116" eb="117">
      <t>チュウ</t>
    </rPh>
    <rPh sb="137" eb="139">
      <t>ショクヒ</t>
    </rPh>
    <rPh sb="141" eb="144">
      <t>ジュウキョヒ</t>
    </rPh>
    <rPh sb="146" eb="149">
      <t>イリョウヒ</t>
    </rPh>
    <phoneticPr fontId="1"/>
  </si>
  <si>
    <t>東京科学</t>
    <rPh sb="0" eb="2">
      <t>トウキョウ</t>
    </rPh>
    <rPh sb="2" eb="4">
      <t>カガク</t>
    </rPh>
    <phoneticPr fontId="1"/>
  </si>
  <si>
    <t>東京科学大学</t>
    <rPh sb="2" eb="4">
      <t>カガク</t>
    </rPh>
    <phoneticPr fontId="1"/>
  </si>
  <si>
    <t>30　東京科学大学</t>
    <rPh sb="5" eb="7">
      <t>カガク</t>
    </rPh>
    <phoneticPr fontId="1"/>
  </si>
  <si>
    <t>中央</t>
    <rPh sb="0" eb="2">
      <t>チユウオウ(チュウオウ)</t>
    </rPh>
    <phoneticPr fontId="1"/>
  </si>
  <si>
    <t>北海道</t>
    <rPh sb="0" eb="3">
      <t>ホツカイドウ(ホッカイドウ)</t>
    </rPh>
    <phoneticPr fontId="1"/>
  </si>
  <si>
    <t>終了は現在から最短での卒業、修了年の該当月の末日の日にちです。</t>
    <rPh sb="0" eb="2">
      <t>シュウリョウ</t>
    </rPh>
    <rPh sb="3" eb="5">
      <t>ゲンザイ</t>
    </rPh>
    <rPh sb="7" eb="9">
      <t>サイタン</t>
    </rPh>
    <rPh sb="11" eb="13">
      <t>ソツギョウ</t>
    </rPh>
    <rPh sb="14" eb="16">
      <t>シュウリョウ</t>
    </rPh>
    <rPh sb="16" eb="17">
      <t>ネン</t>
    </rPh>
    <rPh sb="18" eb="20">
      <t>ガイトウ</t>
    </rPh>
    <rPh sb="20" eb="21">
      <t>ツキ</t>
    </rPh>
    <rPh sb="22" eb="23">
      <t>マツ</t>
    </rPh>
    <rPh sb="23" eb="24">
      <t>ビ</t>
    </rPh>
    <rPh sb="25" eb="26">
      <t>ヒ</t>
    </rPh>
    <phoneticPr fontId="1"/>
  </si>
  <si>
    <t>年</t>
    <rPh sb="0" eb="1">
      <t>ネン</t>
    </rPh>
    <phoneticPr fontId="1"/>
  </si>
  <si>
    <t>●入力上の注意
①年長者順に記入します。出願者本人、
　独立している者も含め、家族全員を記入
　してください。続柄は、出願者本人との
　続柄を記入し  本人は「本人」と記入し
　ます。
②氏名欄には全て姓名を記入。姓と名の
　間は全角一文字を入れます。
③就学者は、国･公･私立の別を明記しま
  す。
④家計欄は生計費を同一にする者は○を
  選択します。
⑤前年の収入欄は､生計費を同一にする
　 者の税込額を記入します。</t>
    <rPh sb="1" eb="3">
      <t>ニュウリョク</t>
    </rPh>
    <rPh sb="3" eb="4">
      <t>ジョウ</t>
    </rPh>
    <rPh sb="5" eb="7">
      <t>チュウイ</t>
    </rPh>
    <rPh sb="34" eb="35">
      <t>モノ</t>
    </rPh>
    <rPh sb="36" eb="37">
      <t>フク</t>
    </rPh>
    <rPh sb="39" eb="41">
      <t>カゾク</t>
    </rPh>
    <rPh sb="41" eb="43">
      <t>ゼンイン</t>
    </rPh>
    <rPh sb="44" eb="46">
      <t>キニュウ</t>
    </rPh>
    <rPh sb="55" eb="57">
      <t>ゾクガラ</t>
    </rPh>
    <rPh sb="69" eb="70">
      <t>ガラ</t>
    </rPh>
    <rPh sb="71" eb="73">
      <t>キニュウ</t>
    </rPh>
    <rPh sb="76" eb="78">
      <t>ホンニン</t>
    </rPh>
    <rPh sb="84" eb="86">
      <t>キニュウ</t>
    </rPh>
    <rPh sb="94" eb="96">
      <t>シメイ</t>
    </rPh>
    <rPh sb="96" eb="97">
      <t>ラン</t>
    </rPh>
    <rPh sb="99" eb="100">
      <t>スベ</t>
    </rPh>
    <rPh sb="101" eb="103">
      <t>セイメイ</t>
    </rPh>
    <rPh sb="104" eb="106">
      <t>キニュウ</t>
    </rPh>
    <rPh sb="107" eb="108">
      <t>セイ</t>
    </rPh>
    <rPh sb="109" eb="110">
      <t>メイ</t>
    </rPh>
    <rPh sb="113" eb="114">
      <t>アイダ</t>
    </rPh>
    <rPh sb="115" eb="117">
      <t>ゼンカク</t>
    </rPh>
    <rPh sb="121" eb="122">
      <t>イ</t>
    </rPh>
    <rPh sb="153" eb="155">
      <t>カケイ</t>
    </rPh>
    <rPh sb="155" eb="156">
      <t>ラン</t>
    </rPh>
    <rPh sb="186" eb="187">
      <t>ラン</t>
    </rPh>
    <rPh sb="191" eb="192">
      <t>ヒ</t>
    </rPh>
    <phoneticPr fontId="1"/>
  </si>
  <si>
    <r>
      <t xml:space="preserve">●入力上の注意
①父母の収入内訳を記入します。
②収入額は、税込額を記入します。
③定年、退職、病気療養費など特記される事
  由があれば記載してください（今後の予定も
  記入可）。　父母ともいない場合は、代わりと
  なる者の氏名、収入及びその内容を特記事
  項欄に記入し、代わりとなる者の収入及び所
  得証明書を提出してください。
●大学への提出書類の注意
  表２記載の収入額の根拠となるものとして、
  所得証明書類（以下のＡ、Ｂいずれか）を
  添付してください。
  Ａ：前々年の収入に対する市区町村の所得
　　  証明書と勤務先の発行する前年の収入
　　  に対する源泉徴収票または確定申告書
　　  の写し
  Ｂ：前年の収入に対する市区町村の所得証
　　  明書
  </t>
    </r>
    <r>
      <rPr>
        <b/>
        <u/>
        <sz val="9.1"/>
        <color rgb="FFFF0000"/>
        <rFont val="ＭＳ Ｐゴシック"/>
        <family val="3"/>
        <charset val="128"/>
      </rPr>
      <t xml:space="preserve"> なお、マイナンバーが記載されている場合は
   黒塗りするなど判読できないようにしてください。</t>
    </r>
    <r>
      <rPr>
        <sz val="10"/>
        <color rgb="FFFF0000"/>
        <rFont val="ＭＳ Ｐゴシック"/>
        <family val="3"/>
        <charset val="128"/>
        <scheme val="minor"/>
      </rPr>
      <t xml:space="preserve">
</t>
    </r>
    <rPh sb="1" eb="3">
      <t>ニュウリョク</t>
    </rPh>
    <rPh sb="3" eb="4">
      <t>ジョウ</t>
    </rPh>
    <rPh sb="5" eb="7">
      <t>チュウイ</t>
    </rPh>
    <rPh sb="9" eb="11">
      <t>フボ</t>
    </rPh>
    <rPh sb="12" eb="14">
      <t>シュウニュウ</t>
    </rPh>
    <rPh sb="14" eb="16">
      <t>ウチワケ</t>
    </rPh>
    <rPh sb="17" eb="19">
      <t>キニュウ</t>
    </rPh>
    <rPh sb="172" eb="174">
      <t>ダイガク</t>
    </rPh>
    <rPh sb="176" eb="178">
      <t>テイシュツ</t>
    </rPh>
    <rPh sb="178" eb="180">
      <t>ショルイ</t>
    </rPh>
    <rPh sb="181" eb="183">
      <t>チュウイ</t>
    </rPh>
    <rPh sb="186" eb="187">
      <t>ヒョウ</t>
    </rPh>
    <rPh sb="188" eb="190">
      <t>キサイ</t>
    </rPh>
    <phoneticPr fontId="1"/>
  </si>
  <si>
    <t>047 トルクメニスタン</t>
    <phoneticPr fontId="1"/>
  </si>
  <si>
    <t>046 スウェーデン</t>
    <phoneticPr fontId="1"/>
  </si>
  <si>
    <t>047 トルクメニスタン</t>
    <phoneticPr fontId="1"/>
  </si>
  <si>
    <t>048 アゼルバイジャン</t>
    <phoneticPr fontId="1"/>
  </si>
  <si>
    <t>048 アゼルバイジャン</t>
    <phoneticPr fontId="1"/>
  </si>
  <si>
    <t>コピー済 2025/10/10 13:47:34</t>
    <phoneticPr fontId="1"/>
  </si>
  <si>
    <t>C:\Users\NPC4\奨学生推薦書類</t>
    <rPh sb="14" eb="17">
      <t>ショウガクセイ</t>
    </rPh>
    <rPh sb="17" eb="19">
      <t>スイセン</t>
    </rPh>
    <rPh sb="19" eb="21">
      <t>ショルイ</t>
    </rPh>
    <phoneticPr fontId="1"/>
  </si>
  <si>
    <r>
      <t>　　 奨学生出願のための書類はこのファイルを使って作成することができます。下記の注意をよく読んで
    作成してください。
　●当ファイルの使い方
　　（１）Windows11、EXCEL2021以降のバージョンでの使用を推奨します。
　　　　　このファイルが使えない場合は、当財団ホームページから奨学生願書用紙（PDFファイル）を
　　　　　ダウンロードし手書きで願書一式を作成し提出してください。
　　（２）</t>
    </r>
    <r>
      <rPr>
        <b/>
        <sz val="12"/>
        <color theme="1"/>
        <rFont val="ＭＳ Ｐゴシック"/>
        <family val="3"/>
        <charset val="128"/>
        <scheme val="minor"/>
      </rPr>
      <t>当ファイルは、Excel上の操作を自動化するための機能、マクロ付きExcel（.xlsm）ですので、
　　　　  PC版Officeでご対応ください。マクロを無効にするセキュリティ設定をされている場合、
　　　　  当ファイルをご利用の際は解除してご使用ください。
    　　　　</t>
    </r>
    <r>
      <rPr>
        <sz val="12"/>
        <color theme="1"/>
        <rFont val="ＭＳ Ｐゴシック"/>
        <family val="3"/>
        <charset val="128"/>
        <scheme val="minor"/>
      </rPr>
      <t xml:space="preserve"> ファイルを開いたときに、
　　　　　　　「セキュリティの警告」
　　　         「セキュリティリスク」
            というメッセージが表示された場合、当財団で安全性を確認しておりますので、
　　　 　　そのまま作業を続けてください。
　　（３）当ファイルは７つのシートから構成されています。それぞれのシートで提出書類を作成して　　　
　　　　　ください。各シートは画面下部に表示されています。クリックして選択してください。
　　（４）入力が必要なセルは水色で表示されています。黄色の枠に記された注意をよく読んで入力して
　　　　　ください。
　　（５）灰色のセルは入力不要です。
　　（６）「奨学生願書」と「履歴書（1）」シートには画面右側に入力が正しく行われたことを確認する
　　　　　入力確認欄があります。エラーメッセージがないことを確認してください。
　　（７）入力が完了したら、各シートを印刷して大学の担当部署に提出してください。
　　　　　当ファイルは大学からの推薦が得られた場合、再度使用しますので削除せずに保存しておいて
　　　　　ください。
　　　　　　　　　　　　　　　　　　　　　　　　　　　　　　　　　　　　　　　　　　　　　　　　　　　　　　　　　　　　以上</t>
    </r>
    <rPh sb="6" eb="8">
      <t>シュツガン</t>
    </rPh>
    <rPh sb="37" eb="39">
      <t>カキ</t>
    </rPh>
    <rPh sb="40" eb="42">
      <t>チュウイ</t>
    </rPh>
    <rPh sb="45" eb="46">
      <t>ヨ</t>
    </rPh>
    <rPh sb="53" eb="55">
      <t>サクセイ</t>
    </rPh>
    <rPh sb="133" eb="134">
      <t>ツカ</t>
    </rPh>
    <rPh sb="137" eb="139">
      <t>バアイ</t>
    </rPh>
    <rPh sb="141" eb="142">
      <t>トウ</t>
    </rPh>
    <rPh sb="142" eb="144">
      <t>ザイダン</t>
    </rPh>
    <rPh sb="152" eb="155">
      <t>ショウガクセイ</t>
    </rPh>
    <rPh sb="155" eb="157">
      <t>ガンショ</t>
    </rPh>
    <rPh sb="157" eb="159">
      <t>ヨウシ</t>
    </rPh>
    <rPh sb="182" eb="184">
      <t>テガ</t>
    </rPh>
    <rPh sb="186" eb="188">
      <t>ガンショ</t>
    </rPh>
    <rPh sb="188" eb="190">
      <t>イッシキ</t>
    </rPh>
    <rPh sb="191" eb="193">
      <t>サクセイ</t>
    </rPh>
    <rPh sb="194" eb="196">
      <t>テイシュツ</t>
    </rPh>
    <rPh sb="308" eb="310">
      <t>バアイ</t>
    </rPh>
    <rPh sb="325" eb="327">
      <t>リヨウ</t>
    </rPh>
    <rPh sb="486" eb="487">
      <t>トウ</t>
    </rPh>
    <rPh sb="500" eb="502">
      <t>コウセイ</t>
    </rPh>
    <rPh sb="518" eb="520">
      <t>テイシュツ</t>
    </rPh>
    <rPh sb="520" eb="522">
      <t>ショルイ</t>
    </rPh>
    <rPh sb="523" eb="525">
      <t>サクセイ</t>
    </rPh>
    <rPh sb="541" eb="542">
      <t>カク</t>
    </rPh>
    <rPh sb="546" eb="548">
      <t>ガメン</t>
    </rPh>
    <rPh sb="548" eb="550">
      <t>カブ</t>
    </rPh>
    <rPh sb="551" eb="553">
      <t>ヒョウジ</t>
    </rPh>
    <rPh sb="566" eb="568">
      <t>センタク</t>
    </rPh>
    <rPh sb="663" eb="666">
      <t>ショウガクセイ</t>
    </rPh>
    <rPh sb="793" eb="794">
      <t>トウ</t>
    </rPh>
    <rPh sb="799" eb="801">
      <t>ダイガク</t>
    </rPh>
    <rPh sb="804" eb="806">
      <t>スイセン</t>
    </rPh>
    <rPh sb="807" eb="808">
      <t>エ</t>
    </rPh>
    <rPh sb="811" eb="813">
      <t>バアイ</t>
    </rPh>
    <rPh sb="814" eb="816">
      <t>サイド</t>
    </rPh>
    <rPh sb="816" eb="818">
      <t>シヨウ</t>
    </rPh>
    <rPh sb="823" eb="825">
      <t>サクジョ</t>
    </rPh>
    <rPh sb="828" eb="830">
      <t>ホゾン</t>
    </rPh>
    <rPh sb="907" eb="909">
      <t>イジョウ</t>
    </rPh>
    <phoneticPr fontId="1"/>
  </si>
  <si>
    <t>氏名、フリガナは全角文字で入力、姓名の間は全角一文字あけます。留学生の方は、出身国での氏名の順で記入してください。</t>
    <rPh sb="0" eb="2">
      <t>シメイ</t>
    </rPh>
    <rPh sb="8" eb="9">
      <t>ゼン</t>
    </rPh>
    <rPh sb="9" eb="10">
      <t>カタ</t>
    </rPh>
    <rPh sb="10" eb="12">
      <t>モジ</t>
    </rPh>
    <rPh sb="12" eb="14">
      <t>ニュウリョク</t>
    </rPh>
    <rPh sb="31" eb="32">
      <t>リュウ</t>
    </rPh>
    <rPh sb="32" eb="34">
      <t>ガクセイ</t>
    </rPh>
    <rPh sb="35" eb="36">
      <t>カタ</t>
    </rPh>
    <rPh sb="38" eb="41">
      <t>シュッシンコク</t>
    </rPh>
    <rPh sb="43" eb="45">
      <t>シメイ</t>
    </rPh>
    <rPh sb="46" eb="47">
      <t>ジュン</t>
    </rPh>
    <rPh sb="48" eb="50">
      <t>キニュウ</t>
    </rPh>
    <phoneticPr fontId="1"/>
  </si>
  <si>
    <t>●記入上の注意
①表2には、現在受給中のもの・当財団を
   含めた出願中のもの全てを記入します。
   授業料減免については半額、全額など
   を明記して入力します。
②当財団については自動入力されます。
   金額は日本人の学部生は840、大学院
   生は1,080、留学生の学部生は 1,260、大
   学院生は1,620になります。
③給付・貸与をプルダウンメニューから選
   択します。ただし、授業料減免は「給付」
   とします。
④確定・申請中をプルダウンメニューから
   選択します。
⑤学振の特別研究員、次世代研究者挑戦
　 的研究プログラム（SPRING)等について
　 は、事前に大学経由でご相談ください。</t>
    <rPh sb="1" eb="3">
      <t>キニュウ</t>
    </rPh>
    <rPh sb="3" eb="4">
      <t>ジョウ</t>
    </rPh>
    <rPh sb="5" eb="7">
      <t>チュウイ</t>
    </rPh>
    <rPh sb="40" eb="41">
      <t>スベ</t>
    </rPh>
    <rPh sb="53" eb="56">
      <t>ジュギョウリョウ</t>
    </rPh>
    <rPh sb="56" eb="58">
      <t>ゲンメン</t>
    </rPh>
    <rPh sb="63" eb="65">
      <t>ハンガク</t>
    </rPh>
    <rPh sb="66" eb="68">
      <t>ゼンガク</t>
    </rPh>
    <rPh sb="75" eb="77">
      <t>メイキ</t>
    </rPh>
    <rPh sb="79" eb="81">
      <t>ニュウリョク</t>
    </rPh>
    <rPh sb="95" eb="97">
      <t>ジドウ</t>
    </rPh>
    <rPh sb="97" eb="99">
      <t>ニュウリョク</t>
    </rPh>
    <rPh sb="108" eb="110">
      <t>キンガク</t>
    </rPh>
    <rPh sb="175" eb="177">
      <t>キュウフ</t>
    </rPh>
    <phoneticPr fontId="1"/>
  </si>
  <si>
    <t>　　　 写真貼付欄
　 鮮明なデジタル画像
 　(正面、背景なし、画像
　 処理不可)を貼付、難
　 しい場合は、郵送時に
　 現物の証明写真を貼
　 り付けてください。</t>
    <rPh sb="4" eb="6">
      <t>シャシン</t>
    </rPh>
    <rPh sb="6" eb="8">
      <t>ハリツケ</t>
    </rPh>
    <rPh sb="8" eb="9">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</si>
</sst>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_);[Red]\(0.0\)"/>
  </numFmts>
  <fonts count="54"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b/>
      <sz val="9"/>
      <color theme="1"/>
      <name val="ＭＳ Ｐゴシック"/>
      <family val="3"/>
      <charset val="128"/>
      <scheme val="minor"/>
    </font>
    <font>
      <sz val="10"/>
      <color theme="1"/>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u/>
      <sz val="11"/>
      <color theme="10"/>
      <name val="ＭＳ Ｐゴシック"/>
      <family val="2"/>
      <charset val="128"/>
      <scheme val="minor"/>
    </font>
    <font>
      <b/>
      <sz val="8"/>
      <color theme="1"/>
      <name val="ＭＳ Ｐゴシック"/>
      <family val="3"/>
      <charset val="128"/>
      <scheme val="minor"/>
    </font>
    <font>
      <b/>
      <sz val="10"/>
      <color rgb="FFFF0000"/>
      <name val="ＭＳ Ｐゴシック"/>
      <family val="3"/>
      <charset val="128"/>
      <scheme val="minor"/>
    </font>
    <font>
      <b/>
      <sz val="10"/>
      <color theme="3" tint="0.39997558519241921"/>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sz val="24"/>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0"/>
      <color theme="1"/>
      <name val="ＭＳ Ｐゴシック"/>
      <family val="3"/>
      <charset val="128"/>
      <scheme val="minor"/>
    </font>
    <font>
      <b/>
      <sz val="16"/>
      <color theme="1"/>
      <name val="ＭＳ Ｐゴシック"/>
      <family val="3"/>
      <charset val="128"/>
      <scheme val="minor"/>
    </font>
    <font>
      <b/>
      <sz val="9"/>
      <color rgb="FFFF0000"/>
      <name val="ＭＳ Ｐゴシック"/>
      <family val="3"/>
      <charset val="128"/>
      <scheme val="minor"/>
    </font>
    <font>
      <b/>
      <sz val="13"/>
      <color theme="1"/>
      <name val="ＭＳ Ｐゴシック"/>
      <family val="3"/>
      <charset val="128"/>
      <scheme val="minor"/>
    </font>
    <font>
      <sz val="13"/>
      <color theme="1"/>
      <name val="ＭＳ Ｐゴシック"/>
      <family val="3"/>
      <charset val="128"/>
      <scheme val="minor"/>
    </font>
    <font>
      <u/>
      <sz val="11"/>
      <color theme="1"/>
      <name val="ＭＳ Ｐゴシック"/>
      <family val="3"/>
      <charset val="128"/>
      <scheme val="minor"/>
    </font>
    <font>
      <b/>
      <sz val="11"/>
      <color rgb="FFFF0000"/>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sz val="9"/>
      <color theme="1"/>
      <name val="ＭＳ Ｐゴシック"/>
      <family val="2"/>
      <charset val="128"/>
      <scheme val="minor"/>
    </font>
    <font>
      <b/>
      <sz val="16"/>
      <color rgb="FFFF0000"/>
      <name val="ＭＳ Ｐゴシック"/>
      <family val="3"/>
      <charset val="128"/>
      <scheme val="minor"/>
    </font>
    <font>
      <b/>
      <sz val="18"/>
      <color rgb="FFFF0000"/>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2"/>
      <color theme="6" tint="-0.249977111117893"/>
      <name val="ＭＳ Ｐゴシック"/>
      <family val="3"/>
      <charset val="128"/>
      <scheme val="minor"/>
    </font>
    <font>
      <b/>
      <sz val="14"/>
      <color theme="6" tint="-0.249977111117893"/>
      <name val="ＭＳ Ｐゴシック"/>
      <family val="3"/>
      <charset val="128"/>
      <scheme val="minor"/>
    </font>
    <font>
      <b/>
      <sz val="11"/>
      <color rgb="FF0070C0"/>
      <name val="ＭＳ Ｐゴシック"/>
      <family val="3"/>
      <charset val="128"/>
      <scheme val="minor"/>
    </font>
    <font>
      <b/>
      <i/>
      <sz val="10"/>
      <color rgb="FF0070C0"/>
      <name val="ＭＳ Ｐゴシック"/>
      <family val="2"/>
      <charset val="128"/>
      <scheme val="minor"/>
    </font>
    <font>
      <sz val="9"/>
      <color rgb="FFFF0000"/>
      <name val="ＭＳ Ｐゴシック"/>
      <family val="3"/>
      <charset val="128"/>
      <scheme val="minor"/>
    </font>
    <font>
      <b/>
      <sz val="10"/>
      <color rgb="FF0070C0"/>
      <name val="ＭＳ Ｐゴシック"/>
      <family val="2"/>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2"/>
      <name val="ＭＳ Ｐゴシック"/>
      <family val="2"/>
      <charset val="128"/>
      <scheme val="minor"/>
    </font>
    <font>
      <sz val="8"/>
      <color theme="1"/>
      <name val="ＭＳ Ｐゴシック"/>
      <family val="3"/>
      <charset val="128"/>
      <scheme val="minor"/>
    </font>
    <font>
      <b/>
      <sz val="9.65"/>
      <color rgb="FF222222"/>
      <name val="Arial"/>
      <family val="2"/>
    </font>
    <font>
      <sz val="9"/>
      <color theme="1"/>
      <name val="ＭＳ Ｐゴシック"/>
      <family val="3"/>
      <charset val="128"/>
    </font>
    <font>
      <b/>
      <u/>
      <sz val="9.1"/>
      <color rgb="FFFF0000"/>
      <name val="ＭＳ Ｐゴシック"/>
      <family val="3"/>
      <charset val="128"/>
    </font>
  </fonts>
  <fills count="19">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FF9966"/>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medium">
        <color indexed="64"/>
      </left>
      <right style="thin">
        <color indexed="64"/>
      </right>
      <top/>
      <bottom style="medium">
        <color indexed="64"/>
      </bottom>
      <diagonal style="thin">
        <color indexed="64"/>
      </diagonal>
    </border>
    <border diagonalDown="1">
      <left style="medium">
        <color indexed="64"/>
      </left>
      <right style="medium">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diagonal/>
    </border>
    <border>
      <left style="medium">
        <color indexed="64"/>
      </left>
      <right/>
      <top/>
      <bottom style="double">
        <color indexed="64"/>
      </bottom>
      <diagonal/>
    </border>
    <border>
      <left style="double">
        <color indexed="64"/>
      </left>
      <right/>
      <top style="thin">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top style="double">
        <color indexed="64"/>
      </top>
      <bottom/>
      <diagonal/>
    </border>
    <border>
      <left/>
      <right style="double">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diagonal/>
    </border>
  </borders>
  <cellStyleXfs count="3">
    <xf numFmtId="0" fontId="0" fillId="0" borderId="0">
      <alignment vertical="center"/>
    </xf>
    <xf numFmtId="0" fontId="3" fillId="0" borderId="0">
      <alignment vertical="center"/>
    </xf>
    <xf numFmtId="0" fontId="12" fillId="0" borderId="0" applyNumberFormat="0" applyFill="0" applyBorder="0" applyAlignment="0" applyProtection="0">
      <alignment vertical="center"/>
    </xf>
  </cellStyleXfs>
  <cellXfs count="860">
    <xf numFmtId="0" fontId="0" fillId="0" borderId="0" xfId="0">
      <alignment vertical="center"/>
    </xf>
    <xf numFmtId="49" fontId="0" fillId="0" borderId="0" xfId="0" applyNumberFormat="1">
      <alignment vertical="center"/>
    </xf>
    <xf numFmtId="49" fontId="3" fillId="4" borderId="1" xfId="1" applyNumberFormat="1" applyFill="1" applyBorder="1">
      <alignment vertical="center"/>
    </xf>
    <xf numFmtId="0" fontId="3" fillId="0" borderId="0" xfId="1">
      <alignment vertical="center"/>
    </xf>
    <xf numFmtId="0" fontId="0" fillId="0" borderId="1" xfId="0" applyBorder="1">
      <alignment vertical="center"/>
    </xf>
    <xf numFmtId="0" fontId="0" fillId="3" borderId="2" xfId="0" applyFill="1" applyBorder="1">
      <alignment vertical="center"/>
    </xf>
    <xf numFmtId="0" fontId="0" fillId="3" borderId="1" xfId="0" applyFill="1" applyBorder="1">
      <alignment vertical="center"/>
    </xf>
    <xf numFmtId="0" fontId="6" fillId="0" borderId="0" xfId="0" applyFont="1">
      <alignment vertical="center"/>
    </xf>
    <xf numFmtId="0" fontId="0" fillId="5" borderId="0" xfId="0" applyFill="1">
      <alignment vertical="center"/>
    </xf>
    <xf numFmtId="0" fontId="0" fillId="5" borderId="0" xfId="0" applyFill="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18" xfId="0" applyBorder="1">
      <alignment vertical="center"/>
    </xf>
    <xf numFmtId="0" fontId="0" fillId="0" borderId="19" xfId="0" applyBorder="1">
      <alignment vertical="center"/>
    </xf>
    <xf numFmtId="0" fontId="9" fillId="0" borderId="0" xfId="0" applyFont="1" applyAlignment="1">
      <alignment horizontal="center" vertical="center"/>
    </xf>
    <xf numFmtId="0" fontId="0" fillId="7" borderId="1" xfId="0" applyFill="1" applyBorder="1">
      <alignment vertical="center"/>
    </xf>
    <xf numFmtId="0" fontId="0" fillId="8" borderId="1" xfId="0" quotePrefix="1" applyFill="1" applyBorder="1">
      <alignment vertical="center"/>
    </xf>
    <xf numFmtId="0" fontId="0" fillId="8" borderId="1" xfId="0" applyFill="1" applyBorder="1">
      <alignment vertical="center"/>
    </xf>
    <xf numFmtId="0" fontId="10" fillId="0" borderId="0" xfId="0" applyFont="1">
      <alignment vertical="center"/>
    </xf>
    <xf numFmtId="0" fontId="6" fillId="0" borderId="0" xfId="0" applyFont="1" applyAlignment="1">
      <alignment vertical="center" wrapText="1"/>
    </xf>
    <xf numFmtId="0" fontId="9" fillId="0" borderId="0" xfId="0" applyFont="1" applyAlignment="1">
      <alignment horizontal="center"/>
    </xf>
    <xf numFmtId="0" fontId="10" fillId="0" borderId="0" xfId="0" applyFont="1" applyAlignment="1">
      <alignment horizontal="center"/>
    </xf>
    <xf numFmtId="14" fontId="0" fillId="7" borderId="1" xfId="0" applyNumberFormat="1" applyFill="1" applyBorder="1">
      <alignment vertical="center"/>
    </xf>
    <xf numFmtId="0" fontId="0" fillId="7" borderId="1" xfId="0" applyFill="1" applyBorder="1" applyAlignment="1">
      <alignment vertical="center" wrapText="1"/>
    </xf>
    <xf numFmtId="0" fontId="0" fillId="7" borderId="1" xfId="0" applyFill="1" applyBorder="1" applyAlignment="1">
      <alignment vertical="top" wrapText="1"/>
    </xf>
    <xf numFmtId="0" fontId="0" fillId="7" borderId="1" xfId="0" applyFill="1" applyBorder="1" applyAlignment="1">
      <alignment horizontal="left" vertical="top" wrapText="1"/>
    </xf>
    <xf numFmtId="49" fontId="3" fillId="4" borderId="1" xfId="1" applyNumberFormat="1" applyFill="1" applyBorder="1" applyAlignment="1">
      <alignment vertical="center" wrapText="1"/>
    </xf>
    <xf numFmtId="0" fontId="0" fillId="0" borderId="0" xfId="0" applyAlignment="1">
      <alignment vertical="center" wrapText="1"/>
    </xf>
    <xf numFmtId="0" fontId="11" fillId="6" borderId="1" xfId="0" applyFont="1" applyFill="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horizontal="left" vertical="top" wrapText="1"/>
    </xf>
    <xf numFmtId="0" fontId="0" fillId="6" borderId="19" xfId="0" applyFill="1" applyBorder="1" applyAlignment="1">
      <alignment horizontal="center" vertical="center"/>
    </xf>
    <xf numFmtId="0" fontId="7"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8" fillId="0" borderId="0" xfId="0" applyFont="1" applyAlignment="1">
      <alignment horizontal="right" vertical="center"/>
    </xf>
    <xf numFmtId="0" fontId="19" fillId="0" borderId="0" xfId="0" applyFont="1" applyAlignment="1">
      <alignment horizontal="left" vertical="center" wrapText="1"/>
    </xf>
    <xf numFmtId="0" fontId="0" fillId="0" borderId="0" xfId="0" applyAlignment="1">
      <alignment horizontal="right" vertical="center"/>
    </xf>
    <xf numFmtId="0" fontId="2" fillId="0" borderId="0" xfId="0" applyFont="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22" fillId="0" borderId="0" xfId="0" applyFont="1" applyAlignment="1">
      <alignment horizontal="left" vertical="center"/>
    </xf>
    <xf numFmtId="0" fontId="18" fillId="0" borderId="0" xfId="0" applyFont="1" applyAlignment="1">
      <alignment horizontal="left" vertical="center" wrapText="1"/>
    </xf>
    <xf numFmtId="0" fontId="18" fillId="0" borderId="32"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39" xfId="0" applyFont="1" applyBorder="1" applyAlignment="1">
      <alignment horizontal="center" vertical="center"/>
    </xf>
    <xf numFmtId="0" fontId="3" fillId="0" borderId="69" xfId="0" applyFont="1" applyBorder="1" applyAlignment="1">
      <alignment horizontal="center" vertical="center"/>
    </xf>
    <xf numFmtId="0" fontId="3" fillId="0" borderId="0" xfId="0" applyFont="1" applyAlignment="1">
      <alignment horizontal="left" vertical="top"/>
    </xf>
    <xf numFmtId="0" fontId="0" fillId="0" borderId="0" xfId="0" applyAlignment="1">
      <alignment horizontal="left" vertical="center"/>
    </xf>
    <xf numFmtId="0" fontId="3" fillId="0" borderId="62" xfId="0" applyFont="1" applyBorder="1" applyAlignment="1">
      <alignment horizontal="center" vertical="center"/>
    </xf>
    <xf numFmtId="0" fontId="3" fillId="0" borderId="71" xfId="0" applyFont="1" applyBorder="1" applyAlignment="1">
      <alignment horizontal="center" vertical="center"/>
    </xf>
    <xf numFmtId="0" fontId="3" fillId="0" borderId="0" xfId="0" applyFont="1" applyAlignment="1">
      <alignment horizontal="left" vertical="center" wrapText="1"/>
    </xf>
    <xf numFmtId="0" fontId="3" fillId="0" borderId="55" xfId="0" applyFont="1" applyBorder="1" applyAlignment="1">
      <alignment horizontal="center" vertical="center"/>
    </xf>
    <xf numFmtId="0" fontId="3" fillId="0" borderId="59" xfId="0" applyFont="1" applyBorder="1" applyAlignment="1">
      <alignment horizontal="center" vertical="center"/>
    </xf>
    <xf numFmtId="0" fontId="17" fillId="0" borderId="0" xfId="0" applyFont="1" applyAlignment="1">
      <alignment vertical="center" wrapText="1"/>
    </xf>
    <xf numFmtId="0" fontId="0" fillId="0" borderId="35" xfId="0" applyBorder="1">
      <alignment vertical="center"/>
    </xf>
    <xf numFmtId="0" fontId="0" fillId="0" borderId="35" xfId="0" applyBorder="1" applyAlignment="1">
      <alignment vertical="center" wrapText="1"/>
    </xf>
    <xf numFmtId="0" fontId="17" fillId="6" borderId="35" xfId="0" applyFont="1" applyFill="1" applyBorder="1" applyAlignment="1">
      <alignment horizontal="center" vertical="center"/>
    </xf>
    <xf numFmtId="0" fontId="0" fillId="0" borderId="15" xfId="0" applyBorder="1">
      <alignment vertical="center"/>
    </xf>
    <xf numFmtId="0" fontId="0" fillId="0" borderId="14" xfId="0" applyBorder="1">
      <alignment vertical="center"/>
    </xf>
    <xf numFmtId="0" fontId="17" fillId="0" borderId="31" xfId="0" applyFont="1" applyBorder="1" applyAlignment="1">
      <alignment horizontal="center" vertical="center"/>
    </xf>
    <xf numFmtId="0" fontId="17" fillId="0" borderId="2" xfId="0" applyFont="1" applyBorder="1" applyAlignment="1">
      <alignment horizontal="center" vertical="center"/>
    </xf>
    <xf numFmtId="0" fontId="17" fillId="6" borderId="30" xfId="0" applyFont="1" applyFill="1" applyBorder="1" applyAlignment="1">
      <alignment horizontal="center" vertical="center"/>
    </xf>
    <xf numFmtId="0" fontId="18" fillId="0" borderId="0" xfId="0" applyFont="1" applyAlignment="1">
      <alignment horizontal="center" vertical="center"/>
    </xf>
    <xf numFmtId="0" fontId="27" fillId="0" borderId="0" xfId="0" applyFont="1" applyAlignment="1">
      <alignment vertical="center" wrapText="1"/>
    </xf>
    <xf numFmtId="0" fontId="3" fillId="0" borderId="0" xfId="0" applyFont="1">
      <alignment vertical="center"/>
    </xf>
    <xf numFmtId="0" fontId="17" fillId="6" borderId="21" xfId="0" applyFont="1" applyFill="1" applyBorder="1" applyAlignment="1">
      <alignment horizontal="center" vertical="center"/>
    </xf>
    <xf numFmtId="0" fontId="18" fillId="0" borderId="0" xfId="0" applyFont="1" applyAlignment="1">
      <alignment vertical="center" wrapText="1"/>
    </xf>
    <xf numFmtId="0" fontId="17" fillId="0" borderId="23" xfId="0" applyFont="1" applyBorder="1" applyAlignment="1">
      <alignment horizontal="center" vertical="center"/>
    </xf>
    <xf numFmtId="176" fontId="0" fillId="0" borderId="0" xfId="0" applyNumberFormat="1">
      <alignment vertical="center"/>
    </xf>
    <xf numFmtId="0" fontId="17" fillId="0" borderId="24" xfId="0" applyFont="1" applyBorder="1" applyAlignment="1">
      <alignment horizontal="center" vertical="center"/>
    </xf>
    <xf numFmtId="0" fontId="18" fillId="0" borderId="124" xfId="0" applyFont="1" applyBorder="1">
      <alignment vertical="center"/>
    </xf>
    <xf numFmtId="176" fontId="0" fillId="0" borderId="0" xfId="0" applyNumberFormat="1" applyAlignment="1">
      <alignment horizontal="center" vertical="center"/>
    </xf>
    <xf numFmtId="0" fontId="18" fillId="0" borderId="76" xfId="0" applyFont="1" applyBorder="1">
      <alignment vertical="center"/>
    </xf>
    <xf numFmtId="0" fontId="18" fillId="0" borderId="20" xfId="0" applyFont="1" applyBorder="1">
      <alignment vertical="center"/>
    </xf>
    <xf numFmtId="0" fontId="0" fillId="6" borderId="1" xfId="0" applyFill="1" applyBorder="1" applyAlignment="1">
      <alignment horizontal="center" vertical="center"/>
    </xf>
    <xf numFmtId="0" fontId="0" fillId="6" borderId="11" xfId="0" applyFill="1" applyBorder="1" applyAlignment="1">
      <alignment horizontal="center" vertical="center"/>
    </xf>
    <xf numFmtId="0" fontId="0" fillId="6" borderId="21" xfId="0" applyFill="1" applyBorder="1">
      <alignment vertical="center"/>
    </xf>
    <xf numFmtId="0" fontId="0" fillId="6" borderId="25"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lignment vertical="center"/>
    </xf>
    <xf numFmtId="0" fontId="0" fillId="6" borderId="24" xfId="0" applyFill="1" applyBorder="1">
      <alignment vertical="center"/>
    </xf>
    <xf numFmtId="0" fontId="7" fillId="6" borderId="21" xfId="0" applyFont="1" applyFill="1" applyBorder="1" applyAlignment="1">
      <alignment horizontal="center" vertical="center"/>
    </xf>
    <xf numFmtId="0" fontId="7" fillId="6" borderId="127"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128" xfId="0" applyFont="1" applyFill="1" applyBorder="1" applyAlignment="1">
      <alignment horizontal="center" vertical="center"/>
    </xf>
    <xf numFmtId="0" fontId="7" fillId="6" borderId="24" xfId="0" applyFont="1" applyFill="1" applyBorder="1" applyAlignment="1">
      <alignment horizontal="center" vertical="center"/>
    </xf>
    <xf numFmtId="0" fontId="7" fillId="6" borderId="129" xfId="0" applyFont="1" applyFill="1" applyBorder="1" applyAlignment="1">
      <alignment horizontal="center" vertical="center"/>
    </xf>
    <xf numFmtId="0" fontId="11" fillId="6" borderId="11" xfId="0" applyFont="1" applyFill="1" applyBorder="1" applyAlignment="1">
      <alignment horizontal="center" vertical="center"/>
    </xf>
    <xf numFmtId="0" fontId="0" fillId="0" borderId="4" xfId="0" applyBorder="1">
      <alignment vertical="center"/>
    </xf>
    <xf numFmtId="0" fontId="3" fillId="6" borderId="130" xfId="0" applyFont="1" applyFill="1" applyBorder="1" applyAlignment="1">
      <alignment horizontal="center" vertical="center" wrapText="1"/>
    </xf>
    <xf numFmtId="0" fontId="3" fillId="6" borderId="131" xfId="0" applyFont="1" applyFill="1" applyBorder="1" applyAlignment="1">
      <alignment horizontal="center" vertical="center" wrapText="1"/>
    </xf>
    <xf numFmtId="0" fontId="22" fillId="0" borderId="22" xfId="0" applyFont="1" applyBorder="1" applyAlignment="1">
      <alignment horizontal="center"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22" fillId="0" borderId="25" xfId="0" applyFont="1" applyBorder="1" applyAlignment="1">
      <alignment horizontal="center" vertical="center"/>
    </xf>
    <xf numFmtId="0" fontId="22" fillId="6" borderId="74" xfId="0" applyFont="1" applyFill="1" applyBorder="1" applyAlignment="1">
      <alignment horizontal="center" vertical="center"/>
    </xf>
    <xf numFmtId="0" fontId="22" fillId="6" borderId="126" xfId="0" applyFont="1" applyFill="1" applyBorder="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32" fillId="11" borderId="11" xfId="0" applyFont="1" applyFill="1" applyBorder="1" applyAlignment="1">
      <alignment horizontal="center" vertical="center"/>
    </xf>
    <xf numFmtId="0" fontId="19" fillId="0" borderId="0" xfId="0" applyFont="1">
      <alignment vertical="center"/>
    </xf>
    <xf numFmtId="0" fontId="10" fillId="0" borderId="0" xfId="0" applyFont="1" applyAlignment="1">
      <alignment horizontal="left" vertical="top" wrapText="1"/>
    </xf>
    <xf numFmtId="0" fontId="22" fillId="0" borderId="21" xfId="0" applyFont="1" applyBorder="1" applyAlignment="1">
      <alignment horizontal="center" vertical="center"/>
    </xf>
    <xf numFmtId="0" fontId="22" fillId="0" borderId="127" xfId="0" applyFont="1" applyBorder="1" applyAlignment="1">
      <alignment horizontal="center" vertical="center"/>
    </xf>
    <xf numFmtId="0" fontId="22" fillId="0" borderId="23" xfId="0" applyFont="1" applyBorder="1" applyAlignment="1">
      <alignment horizontal="center" vertical="center"/>
    </xf>
    <xf numFmtId="0" fontId="22" fillId="0" borderId="128" xfId="0" applyFont="1" applyBorder="1" applyAlignment="1">
      <alignment horizontal="center" vertical="center"/>
    </xf>
    <xf numFmtId="0" fontId="22" fillId="0" borderId="74" xfId="0" applyFont="1" applyBorder="1" applyAlignment="1">
      <alignment horizontal="center" vertical="center"/>
    </xf>
    <xf numFmtId="0" fontId="22" fillId="0" borderId="134" xfId="0" applyFont="1" applyBorder="1" applyAlignment="1">
      <alignment horizontal="center" vertical="center"/>
    </xf>
    <xf numFmtId="0" fontId="22" fillId="0" borderId="126" xfId="0" applyFont="1" applyBorder="1" applyAlignment="1">
      <alignment horizontal="center" vertical="center"/>
    </xf>
    <xf numFmtId="0" fontId="22" fillId="0" borderId="24" xfId="0" applyFont="1" applyBorder="1" applyAlignment="1">
      <alignment horizontal="center" vertical="center"/>
    </xf>
    <xf numFmtId="0" fontId="22" fillId="0" borderId="129" xfId="0" applyFont="1" applyBorder="1" applyAlignment="1">
      <alignment horizontal="center" vertical="center"/>
    </xf>
    <xf numFmtId="0" fontId="22" fillId="0" borderId="37" xfId="0" applyFont="1" applyBorder="1" applyAlignment="1">
      <alignment horizontal="center" vertical="center"/>
    </xf>
    <xf numFmtId="0" fontId="22" fillId="0" borderId="132" xfId="0" applyFont="1" applyBorder="1" applyAlignment="1">
      <alignment horizontal="center" vertical="center"/>
    </xf>
    <xf numFmtId="0" fontId="0" fillId="2" borderId="2" xfId="0" applyFill="1" applyBorder="1">
      <alignment vertical="center"/>
    </xf>
    <xf numFmtId="0" fontId="17" fillId="0" borderId="0" xfId="0" applyFont="1" applyAlignment="1">
      <alignment horizontal="center" vertical="center"/>
    </xf>
    <xf numFmtId="0" fontId="0" fillId="3" borderId="0" xfId="0" applyFill="1">
      <alignment vertical="center"/>
    </xf>
    <xf numFmtId="0" fontId="0" fillId="0" borderId="1" xfId="0" applyBorder="1" applyAlignment="1">
      <alignment vertical="center" wrapText="1"/>
    </xf>
    <xf numFmtId="0" fontId="3" fillId="0" borderId="1" xfId="0" applyFont="1" applyBorder="1">
      <alignment vertical="center"/>
    </xf>
    <xf numFmtId="0" fontId="35" fillId="0" borderId="0" xfId="0" applyFont="1">
      <alignment vertical="center"/>
    </xf>
    <xf numFmtId="0" fontId="36" fillId="0" borderId="0" xfId="0" applyFont="1">
      <alignment vertical="center"/>
    </xf>
    <xf numFmtId="0" fontId="0" fillId="13" borderId="1" xfId="0" applyFill="1" applyBorder="1">
      <alignment vertical="center"/>
    </xf>
    <xf numFmtId="0" fontId="0" fillId="2" borderId="1" xfId="0" applyFill="1" applyBorder="1">
      <alignment vertical="center"/>
    </xf>
    <xf numFmtId="0" fontId="18" fillId="0" borderId="7" xfId="0" applyFont="1" applyBorder="1" applyAlignment="1">
      <alignment vertical="center" wrapText="1"/>
    </xf>
    <xf numFmtId="0" fontId="18" fillId="0" borderId="7" xfId="0" applyFont="1" applyBorder="1">
      <alignment vertical="center"/>
    </xf>
    <xf numFmtId="0" fontId="18" fillId="0" borderId="7" xfId="0" applyFont="1" applyBorder="1" applyAlignment="1">
      <alignment vertical="top"/>
    </xf>
    <xf numFmtId="0" fontId="18" fillId="0" borderId="0" xfId="0" applyFont="1" applyAlignment="1">
      <alignment vertical="top"/>
    </xf>
    <xf numFmtId="0" fontId="37" fillId="0" borderId="0" xfId="0" applyFont="1" applyAlignment="1">
      <alignment vertical="center" wrapText="1"/>
    </xf>
    <xf numFmtId="0" fontId="0" fillId="14" borderId="1" xfId="0" applyFill="1" applyBorder="1">
      <alignment vertical="center"/>
    </xf>
    <xf numFmtId="0" fontId="0" fillId="14" borderId="1" xfId="0" applyFill="1" applyBorder="1" applyAlignment="1">
      <alignment horizontal="left" vertical="center" wrapText="1"/>
    </xf>
    <xf numFmtId="0" fontId="16" fillId="0" borderId="0" xfId="0" applyFont="1">
      <alignment vertical="center"/>
    </xf>
    <xf numFmtId="0" fontId="40" fillId="0" borderId="2" xfId="0" applyFont="1" applyBorder="1">
      <alignment vertical="center"/>
    </xf>
    <xf numFmtId="0" fontId="0" fillId="0" borderId="3" xfId="0" applyBorder="1">
      <alignment vertical="center"/>
    </xf>
    <xf numFmtId="0" fontId="39" fillId="0" borderId="2" xfId="0" applyFont="1" applyBorder="1">
      <alignment vertical="center"/>
    </xf>
    <xf numFmtId="0" fontId="38" fillId="0" borderId="2" xfId="0" applyFont="1" applyBorder="1">
      <alignment vertical="center"/>
    </xf>
    <xf numFmtId="0" fontId="39" fillId="0" borderId="9" xfId="0" applyFont="1" applyBorder="1">
      <alignment vertical="center"/>
    </xf>
    <xf numFmtId="0" fontId="0" fillId="0" borderId="7" xfId="0" applyBorder="1">
      <alignment vertical="center"/>
    </xf>
    <xf numFmtId="0" fontId="0" fillId="0" borderId="8" xfId="0" applyBorder="1">
      <alignment vertical="center"/>
    </xf>
    <xf numFmtId="0" fontId="38" fillId="0" borderId="9" xfId="0" applyFont="1" applyBorder="1">
      <alignment vertical="center"/>
    </xf>
    <xf numFmtId="0" fontId="0" fillId="0" borderId="10" xfId="0" applyBorder="1">
      <alignment vertical="center"/>
    </xf>
    <xf numFmtId="0" fontId="0" fillId="0" borderId="85" xfId="0" applyBorder="1">
      <alignment vertical="center"/>
    </xf>
    <xf numFmtId="0" fontId="3" fillId="15" borderId="7" xfId="0" applyFont="1" applyFill="1" applyBorder="1" applyAlignment="1">
      <alignment horizontal="left" vertical="top"/>
    </xf>
    <xf numFmtId="0" fontId="3" fillId="15" borderId="70" xfId="0" applyFont="1" applyFill="1" applyBorder="1" applyAlignment="1">
      <alignment horizontal="left" vertical="top"/>
    </xf>
    <xf numFmtId="0" fontId="3" fillId="15" borderId="10" xfId="0" applyFont="1" applyFill="1" applyBorder="1" applyAlignment="1">
      <alignment horizontal="left" vertical="top"/>
    </xf>
    <xf numFmtId="0" fontId="3" fillId="15" borderId="49" xfId="0" applyFont="1" applyFill="1" applyBorder="1" applyAlignment="1">
      <alignment horizontal="left" vertical="top"/>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0" fillId="0" borderId="0" xfId="0" applyAlignment="1">
      <alignment horizontal="left" vertical="top"/>
    </xf>
    <xf numFmtId="0" fontId="24" fillId="0" borderId="0" xfId="0" applyFont="1" applyAlignment="1">
      <alignment vertical="center" wrapText="1"/>
    </xf>
    <xf numFmtId="0" fontId="31" fillId="0" borderId="0" xfId="0" applyFont="1">
      <alignment vertical="center"/>
    </xf>
    <xf numFmtId="0" fontId="0" fillId="0" borderId="0" xfId="0" applyAlignment="1">
      <alignment horizontal="left" vertical="center" wrapText="1"/>
    </xf>
    <xf numFmtId="0" fontId="18" fillId="16" borderId="0" xfId="0" applyFont="1" applyFill="1">
      <alignment vertical="center"/>
    </xf>
    <xf numFmtId="0" fontId="0" fillId="16" borderId="0" xfId="0" applyFill="1">
      <alignment vertical="center"/>
    </xf>
    <xf numFmtId="0" fontId="0" fillId="16" borderId="1" xfId="0" applyFill="1" applyBorder="1">
      <alignment vertical="center"/>
    </xf>
    <xf numFmtId="0" fontId="0" fillId="16" borderId="4" xfId="0" applyFill="1" applyBorder="1">
      <alignment vertical="center"/>
    </xf>
    <xf numFmtId="0" fontId="0" fillId="16" borderId="2" xfId="0" applyFill="1" applyBorder="1">
      <alignment vertical="center"/>
    </xf>
    <xf numFmtId="0" fontId="0" fillId="16" borderId="5" xfId="0" applyFill="1" applyBorder="1">
      <alignment vertical="center"/>
    </xf>
    <xf numFmtId="0" fontId="0" fillId="16" borderId="9" xfId="0" applyFill="1" applyBorder="1">
      <alignment vertical="center"/>
    </xf>
    <xf numFmtId="0" fontId="0" fillId="16" borderId="18" xfId="0" applyFill="1" applyBorder="1">
      <alignment vertical="center"/>
    </xf>
    <xf numFmtId="0" fontId="0" fillId="16" borderId="19" xfId="0" applyFill="1" applyBorder="1">
      <alignment vertical="center"/>
    </xf>
    <xf numFmtId="0" fontId="0" fillId="16" borderId="17" xfId="0" applyFill="1" applyBorder="1">
      <alignment vertical="center"/>
    </xf>
    <xf numFmtId="0" fontId="10" fillId="16" borderId="1" xfId="0" applyFont="1" applyFill="1" applyBorder="1">
      <alignment vertical="center"/>
    </xf>
    <xf numFmtId="0" fontId="34" fillId="16" borderId="1" xfId="0" applyFont="1" applyFill="1" applyBorder="1" applyAlignment="1">
      <alignment vertical="center" wrapText="1"/>
    </xf>
    <xf numFmtId="0" fontId="7" fillId="16" borderId="1" xfId="0" applyFont="1" applyFill="1" applyBorder="1" applyAlignment="1">
      <alignment horizontal="center" vertical="center" wrapText="1"/>
    </xf>
    <xf numFmtId="0" fontId="7" fillId="16" borderId="1" xfId="0" applyFont="1" applyFill="1" applyBorder="1" applyAlignment="1">
      <alignment vertical="center" wrapText="1"/>
    </xf>
    <xf numFmtId="0" fontId="0" fillId="16" borderId="29" xfId="0" applyFill="1" applyBorder="1">
      <alignment vertical="center"/>
    </xf>
    <xf numFmtId="0" fontId="12" fillId="0" borderId="0" xfId="2">
      <alignment vertical="center"/>
    </xf>
    <xf numFmtId="0" fontId="3" fillId="15" borderId="3" xfId="0" applyFont="1" applyFill="1" applyBorder="1" applyAlignment="1">
      <alignment vertical="center" shrinkToFit="1"/>
    </xf>
    <xf numFmtId="0" fontId="41" fillId="0" borderId="0" xfId="0" applyFont="1">
      <alignment vertical="center"/>
    </xf>
    <xf numFmtId="0" fontId="42" fillId="0" borderId="0" xfId="0" applyFont="1" applyAlignment="1">
      <alignment vertical="center" wrapText="1"/>
    </xf>
    <xf numFmtId="0" fontId="18" fillId="16" borderId="1" xfId="0" applyFont="1" applyFill="1" applyBorder="1">
      <alignment vertical="center"/>
    </xf>
    <xf numFmtId="0" fontId="11" fillId="16" borderId="1" xfId="0" applyFont="1" applyFill="1" applyBorder="1" applyAlignment="1">
      <alignment horizontal="left" vertical="top" wrapText="1"/>
    </xf>
    <xf numFmtId="0" fontId="7" fillId="0" borderId="0" xfId="0" applyFont="1">
      <alignment vertical="center"/>
    </xf>
    <xf numFmtId="0" fontId="14" fillId="0" borderId="0" xfId="0" applyFont="1">
      <alignment vertical="center"/>
    </xf>
    <xf numFmtId="0" fontId="44" fillId="0" borderId="0" xfId="0" applyFont="1">
      <alignment vertical="center"/>
    </xf>
    <xf numFmtId="0" fontId="46" fillId="16" borderId="1" xfId="0" applyFont="1" applyFill="1" applyBorder="1" applyAlignment="1">
      <alignment vertical="center" wrapText="1"/>
    </xf>
    <xf numFmtId="0" fontId="45" fillId="16" borderId="18" xfId="0" applyFont="1" applyFill="1" applyBorder="1" applyAlignment="1">
      <alignment vertical="center" wrapText="1"/>
    </xf>
    <xf numFmtId="0" fontId="0" fillId="0" borderId="1" xfId="0" applyBorder="1" applyProtection="1">
      <alignment vertical="center"/>
      <protection locked="0"/>
    </xf>
    <xf numFmtId="0" fontId="38" fillId="0" borderId="0" xfId="0" applyFont="1" applyAlignment="1">
      <alignment horizontal="left" vertical="center"/>
    </xf>
    <xf numFmtId="0" fontId="0" fillId="0" borderId="0" xfId="0" applyAlignment="1">
      <alignment vertical="top"/>
    </xf>
    <xf numFmtId="0" fontId="22" fillId="6" borderId="113" xfId="0" applyFont="1" applyFill="1" applyBorder="1" applyAlignment="1">
      <alignment horizontal="center" vertical="center"/>
    </xf>
    <xf numFmtId="0" fontId="22" fillId="6" borderId="112" xfId="0" applyFont="1" applyFill="1" applyBorder="1" applyAlignment="1">
      <alignment horizontal="center" vertical="center"/>
    </xf>
    <xf numFmtId="0" fontId="22" fillId="6" borderId="133" xfId="0" applyFont="1" applyFill="1" applyBorder="1" applyAlignment="1">
      <alignment horizontal="center" vertical="center"/>
    </xf>
    <xf numFmtId="0" fontId="47" fillId="0" borderId="0" xfId="0" applyFont="1" applyAlignment="1">
      <alignment horizontal="left" vertical="center"/>
    </xf>
    <xf numFmtId="0" fontId="3" fillId="3" borderId="3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1" fillId="0" borderId="0" xfId="0" applyFont="1" applyAlignment="1">
      <alignment vertical="top" wrapText="1"/>
    </xf>
    <xf numFmtId="0" fontId="13"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2" fillId="12" borderId="22" xfId="0" applyFont="1" applyFill="1" applyBorder="1" applyAlignment="1" applyProtection="1">
      <alignment horizontal="center" vertical="center"/>
      <protection locked="0"/>
    </xf>
    <xf numFmtId="0" fontId="22" fillId="12" borderId="1" xfId="0" applyFont="1" applyFill="1" applyBorder="1" applyAlignment="1" applyProtection="1">
      <alignment horizontal="center" vertical="center"/>
      <protection locked="0"/>
    </xf>
    <xf numFmtId="0" fontId="22" fillId="12" borderId="134" xfId="0" applyFont="1" applyFill="1" applyBorder="1" applyAlignment="1" applyProtection="1">
      <alignment horizontal="center" vertical="center"/>
      <protection locked="0"/>
    </xf>
    <xf numFmtId="0" fontId="22" fillId="12" borderId="25" xfId="0" applyFont="1" applyFill="1" applyBorder="1" applyAlignment="1" applyProtection="1">
      <alignment horizontal="center" vertical="center"/>
      <protection locked="0"/>
    </xf>
    <xf numFmtId="0" fontId="22" fillId="12" borderId="17" xfId="0" applyFont="1" applyFill="1" applyBorder="1" applyAlignment="1" applyProtection="1">
      <alignment horizontal="center" vertical="center"/>
      <protection locked="0"/>
    </xf>
    <xf numFmtId="2" fontId="33" fillId="10" borderId="15" xfId="0" applyNumberFormat="1" applyFont="1" applyFill="1" applyBorder="1" applyAlignment="1" applyProtection="1">
      <alignment horizontal="center" vertical="center"/>
      <protection locked="0"/>
    </xf>
    <xf numFmtId="2" fontId="33" fillId="6" borderId="15" xfId="0" applyNumberFormat="1" applyFont="1" applyFill="1" applyBorder="1" applyAlignment="1" applyProtection="1">
      <alignment horizontal="center" vertical="center"/>
      <protection locked="0"/>
    </xf>
    <xf numFmtId="0" fontId="3" fillId="0" borderId="23" xfId="0" applyFont="1" applyBorder="1" applyAlignment="1">
      <alignment horizontal="center" vertical="center"/>
    </xf>
    <xf numFmtId="0" fontId="3" fillId="15" borderId="27" xfId="0" applyFont="1" applyFill="1" applyBorder="1" applyAlignment="1">
      <alignment vertical="center" shrinkToFit="1"/>
    </xf>
    <xf numFmtId="0" fontId="0" fillId="6" borderId="11" xfId="0" applyFill="1" applyBorder="1" applyAlignment="1" applyProtection="1">
      <alignment horizontal="right" vertical="center"/>
      <protection locked="0"/>
    </xf>
    <xf numFmtId="0" fontId="15" fillId="0" borderId="0" xfId="0" applyFont="1">
      <alignment vertical="center"/>
    </xf>
    <xf numFmtId="0" fontId="34" fillId="16" borderId="0" xfId="0" applyFont="1" applyFill="1">
      <alignment vertical="center"/>
    </xf>
    <xf numFmtId="0" fontId="45" fillId="16" borderId="0" xfId="0" applyFont="1" applyFill="1" applyAlignment="1">
      <alignment vertical="center" wrapText="1"/>
    </xf>
    <xf numFmtId="0" fontId="17" fillId="0" borderId="0" xfId="0" applyFont="1" applyAlignment="1">
      <alignment vertical="top" wrapText="1"/>
    </xf>
    <xf numFmtId="0" fontId="18" fillId="0" borderId="0" xfId="0" applyFont="1" applyAlignment="1">
      <alignment vertical="top" wrapText="1"/>
    </xf>
    <xf numFmtId="0" fontId="24" fillId="0" borderId="0" xfId="0" applyFont="1" applyAlignment="1">
      <alignment horizontal="left" vertical="top" wrapText="1"/>
    </xf>
    <xf numFmtId="0" fontId="37" fillId="0" borderId="0" xfId="0" applyFont="1" applyAlignment="1">
      <alignment horizontal="left" vertical="center" wrapText="1"/>
    </xf>
    <xf numFmtId="0" fontId="24" fillId="0" borderId="0" xfId="0" applyFont="1" applyAlignment="1">
      <alignment horizontal="left" vertical="center" wrapText="1"/>
    </xf>
    <xf numFmtId="0" fontId="18" fillId="0" borderId="76" xfId="0" applyFont="1" applyBorder="1" applyAlignment="1">
      <alignment vertical="center" wrapText="1"/>
    </xf>
    <xf numFmtId="178" fontId="0" fillId="6" borderId="11" xfId="0" applyNumberFormat="1" applyFill="1" applyBorder="1" applyAlignment="1">
      <alignment horizontal="center" vertical="center"/>
    </xf>
    <xf numFmtId="0" fontId="7" fillId="0" borderId="0" xfId="0" applyFont="1" applyAlignment="1">
      <alignment horizontal="right" vertical="center"/>
    </xf>
    <xf numFmtId="0" fontId="25" fillId="0" borderId="0" xfId="0" applyFont="1" applyAlignment="1">
      <alignment horizontal="right" vertical="center"/>
    </xf>
    <xf numFmtId="0" fontId="0" fillId="6" borderId="11" xfId="0" applyFill="1" applyBorder="1" applyAlignment="1">
      <alignment horizontal="center" vertical="center" wrapText="1"/>
    </xf>
    <xf numFmtId="0" fontId="25" fillId="0" borderId="0" xfId="0" applyFont="1">
      <alignment vertical="center"/>
    </xf>
    <xf numFmtId="0" fontId="25" fillId="0" borderId="0" xfId="0" applyFont="1" applyAlignment="1">
      <alignment horizontal="left" vertical="center"/>
    </xf>
    <xf numFmtId="2" fontId="33" fillId="9" borderId="11" xfId="0" applyNumberFormat="1" applyFont="1" applyFill="1" applyBorder="1" applyAlignment="1">
      <alignment horizontal="center" vertical="center"/>
    </xf>
    <xf numFmtId="0" fontId="17" fillId="0" borderId="1" xfId="0" applyFont="1" applyBorder="1" applyAlignment="1">
      <alignment horizontal="center" vertical="center"/>
    </xf>
    <xf numFmtId="0" fontId="17" fillId="15" borderId="1" xfId="0" applyFont="1" applyFill="1" applyBorder="1" applyAlignment="1">
      <alignment horizontal="center" vertical="center"/>
    </xf>
    <xf numFmtId="0" fontId="17" fillId="3" borderId="38" xfId="0" applyFont="1" applyFill="1" applyBorder="1" applyAlignment="1" applyProtection="1">
      <alignment horizontal="center" vertical="center"/>
      <protection locked="0"/>
    </xf>
    <xf numFmtId="0" fontId="17" fillId="3" borderId="25" xfId="0" applyFont="1" applyFill="1" applyBorder="1" applyAlignment="1" applyProtection="1">
      <alignment horizontal="center" vertical="center"/>
      <protection locked="0"/>
    </xf>
    <xf numFmtId="0" fontId="7" fillId="6" borderId="1" xfId="0" applyFont="1" applyFill="1" applyBorder="1">
      <alignment vertical="center"/>
    </xf>
    <xf numFmtId="0" fontId="0" fillId="6" borderId="1" xfId="0" applyFill="1" applyBorder="1">
      <alignment vertical="center"/>
    </xf>
    <xf numFmtId="0" fontId="51" fillId="0" borderId="0" xfId="0" applyFont="1">
      <alignment vertical="center"/>
    </xf>
    <xf numFmtId="0" fontId="20" fillId="0" borderId="0" xfId="0" applyFont="1">
      <alignment vertical="center"/>
    </xf>
    <xf numFmtId="20" fontId="0" fillId="0" borderId="0" xfId="0" applyNumberFormat="1">
      <alignment vertical="center"/>
    </xf>
    <xf numFmtId="0" fontId="25" fillId="0" borderId="5" xfId="0" applyFont="1" applyBorder="1" applyAlignment="1">
      <alignment vertical="center" wrapText="1"/>
    </xf>
    <xf numFmtId="0" fontId="19" fillId="0" borderId="0" xfId="0" applyFont="1" applyAlignment="1">
      <alignment vertical="center" wrapText="1"/>
    </xf>
    <xf numFmtId="0" fontId="3" fillId="6" borderId="32" xfId="0" applyFont="1" applyFill="1" applyBorder="1" applyAlignment="1">
      <alignment horizontal="center" vertical="center"/>
    </xf>
    <xf numFmtId="0" fontId="22" fillId="18" borderId="134" xfId="0" applyFont="1" applyFill="1" applyBorder="1" applyAlignment="1">
      <alignment horizontal="center" vertical="center"/>
    </xf>
    <xf numFmtId="0" fontId="22" fillId="18" borderId="112" xfId="0" applyFont="1" applyFill="1" applyBorder="1" applyAlignment="1">
      <alignment horizontal="center" vertical="center"/>
    </xf>
    <xf numFmtId="20" fontId="24" fillId="0" borderId="0" xfId="0" applyNumberFormat="1" applyFont="1" applyAlignment="1">
      <alignment horizontal="left" vertical="center" wrapText="1"/>
    </xf>
    <xf numFmtId="14" fontId="0" fillId="0" borderId="0" xfId="0" applyNumberFormat="1">
      <alignment vertical="center"/>
    </xf>
    <xf numFmtId="0" fontId="18" fillId="17" borderId="0" xfId="0" applyFont="1" applyFill="1" applyAlignment="1">
      <alignment horizontal="left" vertical="top" wrapText="1"/>
    </xf>
    <xf numFmtId="0" fontId="18" fillId="3" borderId="10" xfId="0" applyFont="1" applyFill="1" applyBorder="1" applyAlignment="1" applyProtection="1">
      <alignment horizontal="center" vertical="center"/>
      <protection locked="0"/>
    </xf>
    <xf numFmtId="0" fontId="10"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29" xfId="0" applyFont="1" applyBorder="1" applyAlignment="1">
      <alignment horizontal="left" vertical="center" wrapText="1"/>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0" fontId="3" fillId="0" borderId="91" xfId="0" applyFont="1" applyBorder="1" applyAlignment="1">
      <alignment horizontal="left" vertical="center" wrapText="1"/>
    </xf>
    <xf numFmtId="0" fontId="24" fillId="9" borderId="44" xfId="0" applyFont="1" applyFill="1" applyBorder="1" applyAlignment="1">
      <alignment horizontal="left" vertical="center" wrapText="1"/>
    </xf>
    <xf numFmtId="0" fontId="24" fillId="9" borderId="45" xfId="0" applyFont="1" applyFill="1" applyBorder="1" applyAlignment="1">
      <alignment horizontal="left" vertical="center" wrapText="1"/>
    </xf>
    <xf numFmtId="0" fontId="24" fillId="9" borderId="46" xfId="0" applyFont="1" applyFill="1" applyBorder="1" applyAlignment="1">
      <alignment horizontal="left" vertical="center" wrapText="1"/>
    </xf>
    <xf numFmtId="0" fontId="24" fillId="9" borderId="141" xfId="0" applyFont="1" applyFill="1" applyBorder="1" applyAlignment="1">
      <alignment horizontal="left" vertical="center" wrapText="1"/>
    </xf>
    <xf numFmtId="0" fontId="24" fillId="9" borderId="0" xfId="0" applyFont="1" applyFill="1" applyAlignment="1">
      <alignment horizontal="left" vertical="center" wrapText="1"/>
    </xf>
    <xf numFmtId="0" fontId="24" fillId="9" borderId="142" xfId="0" applyFont="1" applyFill="1" applyBorder="1" applyAlignment="1">
      <alignment horizontal="left" vertical="center" wrapText="1"/>
    </xf>
    <xf numFmtId="0" fontId="24" fillId="9" borderId="50" xfId="0" applyFont="1" applyFill="1" applyBorder="1" applyAlignment="1">
      <alignment horizontal="left" vertical="center" wrapText="1"/>
    </xf>
    <xf numFmtId="0" fontId="24" fillId="9" borderId="51" xfId="0" applyFont="1" applyFill="1" applyBorder="1" applyAlignment="1">
      <alignment horizontal="left" vertical="center" wrapText="1"/>
    </xf>
    <xf numFmtId="0" fontId="24" fillId="9" borderId="52" xfId="0" applyFont="1" applyFill="1" applyBorder="1" applyAlignment="1">
      <alignment horizontal="left" vertical="center" wrapText="1"/>
    </xf>
    <xf numFmtId="0" fontId="3" fillId="3" borderId="146"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0" borderId="3" xfId="0" applyFont="1" applyBorder="1" applyAlignment="1">
      <alignment horizontal="left" vertical="top" wrapText="1"/>
    </xf>
    <xf numFmtId="0" fontId="3" fillId="0" borderId="147" xfId="0" applyFont="1" applyBorder="1" applyAlignment="1">
      <alignment horizontal="left" vertical="top" wrapText="1"/>
    </xf>
    <xf numFmtId="0" fontId="3" fillId="3" borderId="6" xfId="0" applyFont="1" applyFill="1" applyBorder="1" applyAlignment="1" applyProtection="1">
      <alignment horizontal="left" vertical="top" wrapText="1" shrinkToFit="1"/>
      <protection locked="0"/>
    </xf>
    <xf numFmtId="0" fontId="3" fillId="3" borderId="7" xfId="0" applyFont="1" applyFill="1" applyBorder="1" applyAlignment="1" applyProtection="1">
      <alignment horizontal="left" vertical="top" wrapText="1" shrinkToFit="1"/>
      <protection locked="0"/>
    </xf>
    <xf numFmtId="0" fontId="3" fillId="3" borderId="70" xfId="0" applyFont="1" applyFill="1" applyBorder="1" applyAlignment="1" applyProtection="1">
      <alignment horizontal="left" vertical="top" wrapText="1" shrinkToFit="1"/>
      <protection locked="0"/>
    </xf>
    <xf numFmtId="0" fontId="3" fillId="3" borderId="5" xfId="0" applyFont="1" applyFill="1" applyBorder="1" applyAlignment="1" applyProtection="1">
      <alignment horizontal="left" vertical="top" wrapText="1" shrinkToFit="1"/>
      <protection locked="0"/>
    </xf>
    <xf numFmtId="0" fontId="3" fillId="3" borderId="0" xfId="0" applyFont="1" applyFill="1" applyAlignment="1" applyProtection="1">
      <alignment horizontal="left" vertical="top" wrapText="1" shrinkToFit="1"/>
      <protection locked="0"/>
    </xf>
    <xf numFmtId="0" fontId="3" fillId="3" borderId="73" xfId="0" applyFont="1" applyFill="1" applyBorder="1" applyAlignment="1" applyProtection="1">
      <alignment horizontal="left" vertical="top" wrapText="1" shrinkToFit="1"/>
      <protection locked="0"/>
    </xf>
    <xf numFmtId="0" fontId="3" fillId="3" borderId="75" xfId="0" applyFont="1" applyFill="1" applyBorder="1" applyAlignment="1" applyProtection="1">
      <alignment horizontal="left" vertical="top" wrapText="1" shrinkToFit="1"/>
      <protection locked="0"/>
    </xf>
    <xf numFmtId="0" fontId="3" fillId="3" borderId="76" xfId="0" applyFont="1" applyFill="1" applyBorder="1" applyAlignment="1" applyProtection="1">
      <alignment horizontal="left" vertical="top" wrapText="1" shrinkToFit="1"/>
      <protection locked="0"/>
    </xf>
    <xf numFmtId="0" fontId="3" fillId="3" borderId="20" xfId="0" applyFont="1" applyFill="1" applyBorder="1" applyAlignment="1" applyProtection="1">
      <alignment horizontal="left" vertical="top" wrapText="1" shrinkToFit="1"/>
      <protection locked="0"/>
    </xf>
    <xf numFmtId="0" fontId="3" fillId="3" borderId="146"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27" xfId="0" applyFont="1" applyFill="1" applyBorder="1" applyAlignment="1" applyProtection="1">
      <alignment horizontal="left" vertical="center" shrinkToFit="1"/>
      <protection locked="0"/>
    </xf>
    <xf numFmtId="0" fontId="3" fillId="0" borderId="72" xfId="0" applyFont="1" applyBorder="1" applyAlignment="1">
      <alignment horizontal="center" vertical="center"/>
    </xf>
    <xf numFmtId="0" fontId="3" fillId="0" borderId="47" xfId="0" applyFont="1" applyBorder="1" applyAlignment="1">
      <alignment horizontal="center" vertical="center"/>
    </xf>
    <xf numFmtId="0" fontId="23" fillId="9" borderId="135" xfId="0" applyFont="1" applyFill="1" applyBorder="1" applyAlignment="1">
      <alignment horizontal="left" vertical="center"/>
    </xf>
    <xf numFmtId="0" fontId="24" fillId="9" borderId="136" xfId="0" applyFont="1" applyFill="1" applyBorder="1" applyAlignment="1">
      <alignment horizontal="left" vertical="center"/>
    </xf>
    <xf numFmtId="0" fontId="24" fillId="9" borderId="137" xfId="0" applyFont="1" applyFill="1" applyBorder="1" applyAlignment="1">
      <alignment horizontal="left" vertical="center"/>
    </xf>
    <xf numFmtId="0" fontId="3" fillId="0" borderId="54" xfId="0" applyFont="1" applyBorder="1" applyAlignment="1">
      <alignment horizontal="left" vertical="center" shrinkToFit="1"/>
    </xf>
    <xf numFmtId="0" fontId="3" fillId="0" borderId="55" xfId="0" applyFont="1" applyBorder="1" applyAlignment="1">
      <alignment horizontal="left" vertical="center" shrinkToFit="1"/>
    </xf>
    <xf numFmtId="0" fontId="3" fillId="3" borderId="42" xfId="0" applyFont="1" applyFill="1" applyBorder="1" applyAlignment="1" applyProtection="1">
      <alignment horizontal="left" vertical="center" shrinkToFit="1"/>
      <protection locked="0"/>
    </xf>
    <xf numFmtId="0" fontId="3" fillId="3" borderId="39" xfId="0" applyFont="1" applyFill="1" applyBorder="1" applyAlignment="1" applyProtection="1">
      <alignment horizontal="left" vertical="center" shrinkToFit="1"/>
      <protection locked="0"/>
    </xf>
    <xf numFmtId="0" fontId="3" fillId="3" borderId="43" xfId="0" applyFont="1" applyFill="1" applyBorder="1" applyAlignment="1" applyProtection="1">
      <alignment horizontal="left" vertical="center" shrinkToFit="1"/>
      <protection locked="0"/>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3" borderId="42" xfId="0" applyFont="1" applyFill="1" applyBorder="1" applyAlignment="1" applyProtection="1">
      <alignment horizontal="center" vertical="center" shrinkToFit="1"/>
      <protection locked="0"/>
    </xf>
    <xf numFmtId="0" fontId="3" fillId="3" borderId="39" xfId="0" applyFont="1" applyFill="1" applyBorder="1" applyAlignment="1" applyProtection="1">
      <alignment horizontal="center" vertical="center" shrinkToFit="1"/>
      <protection locked="0"/>
    </xf>
    <xf numFmtId="0" fontId="3" fillId="3" borderId="69" xfId="0" applyFont="1" applyFill="1" applyBorder="1" applyAlignment="1" applyProtection="1">
      <alignment horizontal="center" vertical="center" shrinkToFit="1"/>
      <protection locked="0"/>
    </xf>
    <xf numFmtId="0" fontId="3" fillId="15" borderId="6" xfId="0" applyFont="1" applyFill="1" applyBorder="1" applyAlignment="1">
      <alignment horizontal="center" vertical="center" shrinkToFit="1"/>
    </xf>
    <xf numFmtId="0" fontId="3" fillId="15" borderId="7" xfId="0" applyFont="1" applyFill="1" applyBorder="1" applyAlignment="1">
      <alignment horizontal="center" vertical="center" shrinkToFit="1"/>
    </xf>
    <xf numFmtId="0" fontId="3" fillId="15" borderId="70" xfId="0" applyFont="1" applyFill="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3" xfId="0" applyFont="1" applyBorder="1" applyAlignment="1">
      <alignment horizontal="center" vertical="center" wrapText="1"/>
    </xf>
    <xf numFmtId="0" fontId="3" fillId="0" borderId="60" xfId="0" applyFont="1" applyBorder="1" applyAlignment="1">
      <alignment horizontal="center" vertical="center"/>
    </xf>
    <xf numFmtId="0" fontId="3" fillId="0" borderId="37" xfId="0" applyFont="1" applyBorder="1" applyAlignment="1">
      <alignment horizontal="center" vertical="center"/>
    </xf>
    <xf numFmtId="0" fontId="3" fillId="3" borderId="6"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70"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73"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3" borderId="49" xfId="0" applyFont="1" applyFill="1" applyBorder="1" applyAlignment="1" applyProtection="1">
      <alignment horizontal="left" vertical="center" wrapText="1"/>
      <protection locked="0"/>
    </xf>
    <xf numFmtId="0" fontId="3" fillId="0" borderId="83"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3" borderId="42"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3" borderId="146"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4" xfId="0" applyFont="1" applyFill="1" applyBorder="1" applyAlignment="1" applyProtection="1">
      <alignment horizontal="center" vertical="center" shrinkToFit="1"/>
      <protection locked="0"/>
    </xf>
    <xf numFmtId="0" fontId="24" fillId="9" borderId="135" xfId="0" applyFont="1" applyFill="1" applyBorder="1" applyAlignment="1">
      <alignment horizontal="left" vertical="center" wrapText="1"/>
    </xf>
    <xf numFmtId="0" fontId="24" fillId="9" borderId="136" xfId="0" applyFont="1" applyFill="1" applyBorder="1" applyAlignment="1">
      <alignment horizontal="left" vertical="center" wrapText="1"/>
    </xf>
    <xf numFmtId="0" fontId="24" fillId="9" borderId="137" xfId="0" applyFont="1" applyFill="1" applyBorder="1" applyAlignment="1">
      <alignment horizontal="left" vertical="center" wrapText="1"/>
    </xf>
    <xf numFmtId="0" fontId="19" fillId="0" borderId="0" xfId="0" applyFont="1" applyAlignment="1">
      <alignment horizontal="left" vertical="center" wrapText="1"/>
    </xf>
    <xf numFmtId="0" fontId="17" fillId="0" borderId="57" xfId="0" applyFont="1" applyBorder="1" applyAlignment="1">
      <alignment horizontal="center" vertical="center"/>
    </xf>
    <xf numFmtId="0" fontId="18" fillId="0" borderId="57" xfId="0" applyFont="1" applyBorder="1" applyAlignment="1">
      <alignment horizontal="center" vertical="center"/>
    </xf>
    <xf numFmtId="0" fontId="21" fillId="3" borderId="57" xfId="0" applyFont="1" applyFill="1" applyBorder="1" applyAlignment="1" applyProtection="1">
      <alignment horizontal="left" vertical="center" shrinkToFit="1"/>
      <protection locked="0"/>
    </xf>
    <xf numFmtId="0" fontId="22" fillId="0" borderId="10" xfId="0" applyFont="1" applyBorder="1" applyAlignment="1">
      <alignment horizontal="center" vertical="center"/>
    </xf>
    <xf numFmtId="0" fontId="22" fillId="3" borderId="10" xfId="0" applyFont="1" applyFill="1" applyBorder="1" applyAlignment="1" applyProtection="1">
      <alignment horizontal="left" vertical="center" shrinkToFit="1"/>
      <protection locked="0"/>
    </xf>
    <xf numFmtId="0" fontId="18" fillId="0" borderId="0" xfId="0" applyFont="1" applyAlignment="1">
      <alignment horizontal="left" vertical="center" wrapText="1"/>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3" borderId="33" xfId="0"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shrinkToFit="1"/>
      <protection locked="0"/>
    </xf>
    <xf numFmtId="0" fontId="3" fillId="0" borderId="40" xfId="0" applyFont="1" applyBorder="1" applyAlignment="1">
      <alignment horizontal="center" vertical="center" shrinkToFit="1"/>
    </xf>
    <xf numFmtId="0" fontId="3" fillId="3" borderId="40"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66" xfId="0" applyFont="1" applyFill="1" applyBorder="1" applyAlignment="1" applyProtection="1">
      <alignment horizontal="center" vertical="center" shrinkToFit="1"/>
      <protection locked="0"/>
    </xf>
    <xf numFmtId="0" fontId="3" fillId="3" borderId="62" xfId="0" applyFont="1" applyFill="1" applyBorder="1" applyAlignment="1" applyProtection="1">
      <alignment horizontal="center" vertical="center" shrinkToFit="1"/>
      <protection locked="0"/>
    </xf>
    <xf numFmtId="0" fontId="3" fillId="3" borderId="63" xfId="0" applyFont="1" applyFill="1" applyBorder="1" applyAlignment="1" applyProtection="1">
      <alignment horizontal="center" vertical="center" shrinkToFit="1"/>
      <protection locked="0"/>
    </xf>
    <xf numFmtId="0" fontId="3" fillId="0" borderId="144" xfId="0" applyFont="1" applyBorder="1" applyAlignment="1">
      <alignment horizontal="center" vertical="center" shrinkToFit="1"/>
    </xf>
    <xf numFmtId="0" fontId="3" fillId="0" borderId="36" xfId="0" applyFont="1" applyBorder="1" applyAlignment="1">
      <alignment horizontal="center" vertical="center"/>
    </xf>
    <xf numFmtId="0" fontId="3" fillId="3" borderId="26"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shrinkToFit="1"/>
      <protection locked="0"/>
    </xf>
    <xf numFmtId="0" fontId="3" fillId="0" borderId="4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144" xfId="0" applyFont="1" applyFill="1" applyBorder="1" applyAlignment="1" applyProtection="1">
      <alignment horizontal="center" vertical="center" shrinkToFit="1"/>
      <protection locked="0"/>
    </xf>
    <xf numFmtId="0" fontId="3" fillId="3" borderId="145" xfId="0" applyFont="1" applyFill="1" applyBorder="1" applyAlignment="1" applyProtection="1">
      <alignment horizontal="center" vertical="center" shrinkToFit="1"/>
      <protection locked="0"/>
    </xf>
    <xf numFmtId="0" fontId="3" fillId="0" borderId="48" xfId="0" applyFont="1" applyBorder="1" applyAlignment="1">
      <alignment horizontal="center" vertical="center" shrinkToFit="1"/>
    </xf>
    <xf numFmtId="0" fontId="3" fillId="15" borderId="10" xfId="0" applyFont="1" applyFill="1" applyBorder="1" applyAlignment="1">
      <alignment horizontal="center" vertical="center"/>
    </xf>
    <xf numFmtId="0" fontId="12" fillId="3" borderId="39" xfId="2" applyFill="1" applyBorder="1" applyAlignment="1" applyProtection="1">
      <alignment horizontal="left" vertical="center" shrinkToFit="1"/>
      <protection locked="0"/>
    </xf>
    <xf numFmtId="0" fontId="12" fillId="3" borderId="62" xfId="2" applyFill="1" applyBorder="1" applyAlignment="1" applyProtection="1">
      <alignment horizontal="left" vertical="center" shrinkToFit="1"/>
      <protection locked="0"/>
    </xf>
    <xf numFmtId="0" fontId="3" fillId="3" borderId="62" xfId="0" applyFont="1" applyFill="1" applyBorder="1" applyAlignment="1" applyProtection="1">
      <alignment horizontal="left" vertical="center" shrinkToFit="1"/>
      <protection locked="0"/>
    </xf>
    <xf numFmtId="0" fontId="3" fillId="3" borderId="64" xfId="0" applyFont="1" applyFill="1" applyBorder="1" applyAlignment="1" applyProtection="1">
      <alignment horizontal="left" vertical="center" shrinkToFit="1"/>
      <protection locked="0"/>
    </xf>
    <xf numFmtId="0" fontId="3" fillId="15" borderId="9" xfId="0" applyFont="1" applyFill="1" applyBorder="1" applyAlignment="1">
      <alignment horizontal="center" vertical="center" shrinkToFit="1"/>
    </xf>
    <xf numFmtId="0" fontId="3" fillId="15" borderId="10" xfId="0" applyFont="1" applyFill="1" applyBorder="1" applyAlignment="1">
      <alignment horizontal="center" vertical="center" shrinkToFit="1"/>
    </xf>
    <xf numFmtId="0" fontId="3" fillId="15" borderId="49" xfId="0" applyFont="1" applyFill="1" applyBorder="1" applyAlignment="1">
      <alignment horizontal="center" vertical="center" shrinkToFit="1"/>
    </xf>
    <xf numFmtId="0" fontId="3" fillId="3" borderId="66" xfId="0" applyFont="1" applyFill="1" applyBorder="1" applyAlignment="1" applyProtection="1">
      <alignment horizontal="left" vertical="center" shrinkToFit="1"/>
      <protection locked="0"/>
    </xf>
    <xf numFmtId="0" fontId="3" fillId="3" borderId="55" xfId="0" applyFont="1" applyFill="1" applyBorder="1" applyAlignment="1" applyProtection="1">
      <alignment horizontal="center" vertical="center" shrinkToFit="1"/>
      <protection locked="0"/>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3" borderId="66" xfId="0" applyFont="1" applyFill="1" applyBorder="1" applyAlignment="1" applyProtection="1">
      <alignment horizontal="center" vertical="center"/>
      <protection locked="0"/>
    </xf>
    <xf numFmtId="0" fontId="3" fillId="3" borderId="62" xfId="0" applyFont="1" applyFill="1" applyBorder="1" applyAlignment="1" applyProtection="1">
      <alignment horizontal="center" vertical="center"/>
      <protection locked="0"/>
    </xf>
    <xf numFmtId="0" fontId="3" fillId="3" borderId="65" xfId="0" applyFont="1" applyFill="1" applyBorder="1" applyAlignment="1" applyProtection="1">
      <alignment horizontal="left" vertical="center" shrinkToFit="1"/>
      <protection locked="0"/>
    </xf>
    <xf numFmtId="0" fontId="3" fillId="3" borderId="7" xfId="0" applyFont="1" applyFill="1" applyBorder="1" applyAlignment="1" applyProtection="1">
      <alignment horizontal="left" vertical="center" shrinkToFit="1"/>
      <protection locked="0"/>
    </xf>
    <xf numFmtId="0" fontId="11" fillId="0" borderId="38" xfId="0" applyFont="1" applyBorder="1" applyAlignment="1">
      <alignment horizontal="center" vertical="center" wrapText="1"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29"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85" xfId="0" applyFont="1" applyBorder="1" applyAlignment="1">
      <alignment horizontal="left" vertical="center" wrapText="1"/>
    </xf>
    <xf numFmtId="0" fontId="0" fillId="16" borderId="13" xfId="0" applyFill="1" applyBorder="1" applyAlignment="1">
      <alignment horizontal="center" vertical="center"/>
    </xf>
    <xf numFmtId="0" fontId="0" fillId="16" borderId="14" xfId="0" applyFill="1" applyBorder="1" applyAlignment="1">
      <alignment horizontal="center" vertical="center"/>
    </xf>
    <xf numFmtId="0" fontId="0" fillId="16" borderId="15" xfId="0" applyFill="1" applyBorder="1" applyAlignment="1">
      <alignment horizontal="center" vertical="center"/>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3" borderId="67" xfId="0" applyFont="1" applyFill="1" applyBorder="1" applyAlignment="1" applyProtection="1">
      <alignment horizontal="left" vertical="center" shrinkToFit="1"/>
      <protection locked="0"/>
    </xf>
    <xf numFmtId="0" fontId="3" fillId="0" borderId="68"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41" xfId="0" applyFont="1" applyBorder="1" applyAlignment="1">
      <alignment horizontal="center" vertical="center" shrinkToFit="1"/>
    </xf>
    <xf numFmtId="0" fontId="50" fillId="0" borderId="62" xfId="0" applyFont="1" applyBorder="1" applyAlignment="1">
      <alignment horizontal="center" vertical="center" wrapText="1" shrinkToFit="1"/>
    </xf>
    <xf numFmtId="0" fontId="50" fillId="0" borderId="63" xfId="0" applyFont="1" applyBorder="1" applyAlignment="1">
      <alignment horizontal="center" vertical="center" wrapText="1" shrinkToFit="1"/>
    </xf>
    <xf numFmtId="0" fontId="21" fillId="6" borderId="74" xfId="0" applyFont="1" applyFill="1" applyBorder="1" applyAlignment="1">
      <alignment horizontal="center" vertical="center"/>
    </xf>
    <xf numFmtId="0" fontId="21" fillId="6" borderId="134" xfId="0" applyFont="1" applyFill="1" applyBorder="1" applyAlignment="1">
      <alignment horizontal="center" vertical="center"/>
    </xf>
    <xf numFmtId="0" fontId="21" fillId="6" borderId="126" xfId="0" applyFont="1" applyFill="1" applyBorder="1" applyAlignment="1">
      <alignment horizontal="center" vertical="center"/>
    </xf>
    <xf numFmtId="0" fontId="21" fillId="0" borderId="0" xfId="0" applyFont="1" applyAlignment="1">
      <alignment horizontal="center" vertical="center"/>
    </xf>
    <xf numFmtId="0" fontId="21" fillId="6" borderId="13"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15" xfId="0" applyFont="1" applyFill="1" applyBorder="1" applyAlignment="1">
      <alignment horizontal="center" vertical="center"/>
    </xf>
    <xf numFmtId="0" fontId="26" fillId="11" borderId="13" xfId="0" applyFont="1" applyFill="1" applyBorder="1" applyAlignment="1">
      <alignment horizontal="center" vertical="center"/>
    </xf>
    <xf numFmtId="0" fontId="26" fillId="11" borderId="14" xfId="0" applyFont="1" applyFill="1" applyBorder="1" applyAlignment="1">
      <alignment horizontal="center" vertical="center"/>
    </xf>
    <xf numFmtId="0" fontId="26" fillId="11" borderId="15"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130" xfId="0" applyFont="1" applyFill="1" applyBorder="1" applyAlignment="1">
      <alignment horizontal="center" vertical="center"/>
    </xf>
    <xf numFmtId="0" fontId="3" fillId="6" borderId="131" xfId="0" applyFont="1" applyFill="1" applyBorder="1" applyAlignment="1">
      <alignment horizontal="center" vertical="center"/>
    </xf>
    <xf numFmtId="0" fontId="10" fillId="2" borderId="0" xfId="0" applyFont="1" applyFill="1" applyAlignment="1">
      <alignment horizontal="left" vertical="center" wrapText="1"/>
    </xf>
    <xf numFmtId="0" fontId="0" fillId="6" borderId="0" xfId="0" applyFill="1" applyAlignment="1" applyProtection="1">
      <alignment horizontal="center" vertical="center"/>
      <protection locked="0"/>
    </xf>
    <xf numFmtId="0" fontId="0" fillId="0" borderId="0" xfId="0" applyAlignment="1">
      <alignment horizontal="left" vertical="center"/>
    </xf>
    <xf numFmtId="0" fontId="10" fillId="0" borderId="0" xfId="0" applyFont="1" applyAlignment="1">
      <alignment vertical="center" wrapText="1"/>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142" xfId="0" applyFont="1" applyBorder="1" applyAlignment="1">
      <alignment horizontal="center" vertical="center"/>
    </xf>
    <xf numFmtId="0" fontId="3" fillId="0" borderId="16" xfId="0" applyFont="1" applyBorder="1" applyAlignment="1">
      <alignment horizontal="center" vertical="center"/>
    </xf>
    <xf numFmtId="0" fontId="3" fillId="0" borderId="76" xfId="0" applyFont="1" applyBorder="1" applyAlignment="1">
      <alignment horizontal="center" vertical="center"/>
    </xf>
    <xf numFmtId="0" fontId="3" fillId="0" borderId="161" xfId="0" applyFont="1" applyBorder="1" applyAlignment="1">
      <alignment horizontal="center" vertical="center"/>
    </xf>
    <xf numFmtId="0" fontId="15" fillId="0" borderId="141" xfId="0" applyFont="1" applyBorder="1" applyAlignment="1">
      <alignment horizontal="left" vertical="center"/>
    </xf>
    <xf numFmtId="0" fontId="16" fillId="9" borderId="44" xfId="0" applyFont="1" applyFill="1" applyBorder="1" applyAlignment="1">
      <alignment horizontal="left" vertical="center" wrapText="1"/>
    </xf>
    <xf numFmtId="0" fontId="37" fillId="9" borderId="45" xfId="0" applyFont="1" applyFill="1" applyBorder="1" applyAlignment="1">
      <alignment horizontal="left" vertical="center" wrapText="1"/>
    </xf>
    <xf numFmtId="0" fontId="37" fillId="9" borderId="46" xfId="0" applyFont="1" applyFill="1" applyBorder="1" applyAlignment="1">
      <alignment horizontal="left" vertical="center" wrapText="1"/>
    </xf>
    <xf numFmtId="0" fontId="37" fillId="9" borderId="141" xfId="0" applyFont="1" applyFill="1" applyBorder="1" applyAlignment="1">
      <alignment horizontal="left" vertical="center" wrapText="1"/>
    </xf>
    <xf numFmtId="0" fontId="37" fillId="9" borderId="0" xfId="0" applyFont="1" applyFill="1" applyAlignment="1">
      <alignment horizontal="left" vertical="center" wrapText="1"/>
    </xf>
    <xf numFmtId="0" fontId="37" fillId="9" borderId="142" xfId="0" applyFont="1" applyFill="1" applyBorder="1" applyAlignment="1">
      <alignment horizontal="left" vertical="center" wrapText="1"/>
    </xf>
    <xf numFmtId="0" fontId="37" fillId="9" borderId="50" xfId="0" applyFont="1" applyFill="1" applyBorder="1" applyAlignment="1">
      <alignment horizontal="left" vertical="center" wrapText="1"/>
    </xf>
    <xf numFmtId="0" fontId="37" fillId="9" borderId="51" xfId="0" applyFont="1" applyFill="1" applyBorder="1" applyAlignment="1">
      <alignment horizontal="left" vertical="center" wrapText="1"/>
    </xf>
    <xf numFmtId="0" fontId="37" fillId="9" borderId="52" xfId="0" applyFont="1" applyFill="1" applyBorder="1" applyAlignment="1">
      <alignment horizontal="left" vertical="center" wrapText="1"/>
    </xf>
    <xf numFmtId="0" fontId="16" fillId="9" borderId="45" xfId="0" applyFont="1" applyFill="1" applyBorder="1" applyAlignment="1">
      <alignment horizontal="left" vertical="center" wrapText="1"/>
    </xf>
    <xf numFmtId="0" fontId="16" fillId="9" borderId="46" xfId="0" applyFont="1" applyFill="1" applyBorder="1" applyAlignment="1">
      <alignment horizontal="left" vertical="center" wrapText="1"/>
    </xf>
    <xf numFmtId="0" fontId="16" fillId="9" borderId="141" xfId="0" applyFont="1" applyFill="1" applyBorder="1" applyAlignment="1">
      <alignment horizontal="left" vertical="center" wrapText="1"/>
    </xf>
    <xf numFmtId="0" fontId="16" fillId="9" borderId="0" xfId="0" applyFont="1" applyFill="1" applyAlignment="1">
      <alignment horizontal="left" vertical="center" wrapText="1"/>
    </xf>
    <xf numFmtId="0" fontId="16" fillId="9" borderId="142" xfId="0" applyFont="1" applyFill="1" applyBorder="1" applyAlignment="1">
      <alignment horizontal="left" vertical="center" wrapText="1"/>
    </xf>
    <xf numFmtId="0" fontId="16" fillId="9" borderId="50" xfId="0" applyFont="1" applyFill="1" applyBorder="1" applyAlignment="1">
      <alignment horizontal="left" vertical="center" wrapText="1"/>
    </xf>
    <xf numFmtId="0" fontId="16" fillId="9" borderId="51" xfId="0" applyFont="1" applyFill="1" applyBorder="1" applyAlignment="1">
      <alignment horizontal="left" vertical="center" wrapText="1"/>
    </xf>
    <xf numFmtId="0" fontId="16" fillId="9" borderId="52" xfId="0" applyFont="1" applyFill="1" applyBorder="1" applyAlignment="1">
      <alignment horizontal="left" vertical="center" wrapText="1"/>
    </xf>
    <xf numFmtId="0" fontId="3" fillId="3" borderId="6" xfId="0" applyFont="1" applyFill="1" applyBorder="1" applyAlignment="1" applyProtection="1">
      <alignment horizontal="left" vertical="top" shrinkToFit="1"/>
      <protection locked="0"/>
    </xf>
    <xf numFmtId="0" fontId="3" fillId="3" borderId="7" xfId="0" applyFont="1" applyFill="1" applyBorder="1" applyAlignment="1" applyProtection="1">
      <alignment horizontal="left" vertical="top" shrinkToFit="1"/>
      <protection locked="0"/>
    </xf>
    <xf numFmtId="0" fontId="3" fillId="3" borderId="70" xfId="0" applyFont="1" applyFill="1" applyBorder="1" applyAlignment="1" applyProtection="1">
      <alignment horizontal="left" vertical="top" shrinkToFit="1"/>
      <protection locked="0"/>
    </xf>
    <xf numFmtId="0" fontId="3" fillId="3" borderId="9" xfId="0" applyFont="1" applyFill="1" applyBorder="1" applyAlignment="1" applyProtection="1">
      <alignment horizontal="left" vertical="top" shrinkToFit="1"/>
      <protection locked="0"/>
    </xf>
    <xf numFmtId="0" fontId="3" fillId="3" borderId="10" xfId="0" applyFont="1" applyFill="1" applyBorder="1" applyAlignment="1" applyProtection="1">
      <alignment horizontal="left" vertical="top" shrinkToFit="1"/>
      <protection locked="0"/>
    </xf>
    <xf numFmtId="0" fontId="3" fillId="3" borderId="49" xfId="0" applyFont="1" applyFill="1" applyBorder="1" applyAlignment="1" applyProtection="1">
      <alignment horizontal="left" vertical="top" shrinkToFit="1"/>
      <protection locked="0"/>
    </xf>
    <xf numFmtId="0" fontId="3" fillId="0" borderId="15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160"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159" xfId="0" applyFont="1" applyBorder="1" applyAlignment="1">
      <alignment horizontal="center" vertical="center"/>
    </xf>
    <xf numFmtId="0" fontId="23" fillId="9" borderId="135" xfId="0" applyFont="1" applyFill="1" applyBorder="1" applyAlignment="1">
      <alignment horizontal="left" vertical="center" wrapText="1"/>
    </xf>
    <xf numFmtId="0" fontId="3" fillId="0" borderId="148" xfId="0" applyFont="1" applyBorder="1" applyAlignment="1">
      <alignment horizontal="left" vertical="center"/>
    </xf>
    <xf numFmtId="0" fontId="3" fillId="0" borderId="102" xfId="0" applyFont="1" applyBorder="1" applyAlignment="1">
      <alignment horizontal="left" vertical="center"/>
    </xf>
    <xf numFmtId="0" fontId="3" fillId="0" borderId="149" xfId="0" applyFont="1" applyBorder="1" applyAlignment="1">
      <alignment horizontal="left" vertical="center"/>
    </xf>
    <xf numFmtId="0" fontId="3" fillId="0" borderId="150"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3" borderId="2" xfId="0" applyFont="1" applyFill="1" applyBorder="1" applyAlignment="1" applyProtection="1">
      <alignment horizontal="center" vertical="center" shrinkToFit="1"/>
      <protection locked="0"/>
    </xf>
    <xf numFmtId="0" fontId="3" fillId="3" borderId="2" xfId="0" applyFont="1" applyFill="1" applyBorder="1" applyAlignment="1" applyProtection="1">
      <alignment horizontal="left" vertical="center" shrinkToFit="1"/>
      <protection locked="0"/>
    </xf>
    <xf numFmtId="0" fontId="3" fillId="3" borderId="103" xfId="0" applyFont="1" applyFill="1" applyBorder="1" applyAlignment="1" applyProtection="1">
      <alignment horizontal="left" vertical="center" shrinkToFit="1"/>
      <protection locked="0"/>
    </xf>
    <xf numFmtId="0" fontId="3" fillId="3" borderId="102" xfId="0" applyFont="1" applyFill="1" applyBorder="1" applyAlignment="1" applyProtection="1">
      <alignment horizontal="left" vertical="center" shrinkToFit="1"/>
      <protection locked="0"/>
    </xf>
    <xf numFmtId="0" fontId="3" fillId="3" borderId="104" xfId="0" applyFont="1" applyFill="1" applyBorder="1" applyAlignment="1" applyProtection="1">
      <alignment horizontal="left" vertical="center" shrinkToFit="1"/>
      <protection locked="0"/>
    </xf>
    <xf numFmtId="0" fontId="3" fillId="3" borderId="103" xfId="0" applyFont="1" applyFill="1" applyBorder="1" applyAlignment="1" applyProtection="1">
      <alignment horizontal="center" vertical="center" shrinkToFit="1"/>
      <protection locked="0"/>
    </xf>
    <xf numFmtId="0" fontId="3" fillId="3" borderId="102" xfId="0" applyFont="1" applyFill="1" applyBorder="1" applyAlignment="1" applyProtection="1">
      <alignment horizontal="center" vertical="center" shrinkToFit="1"/>
      <protection locked="0"/>
    </xf>
    <xf numFmtId="0" fontId="43" fillId="9" borderId="135" xfId="0" applyFont="1" applyFill="1" applyBorder="1" applyAlignment="1">
      <alignment horizontal="left" vertical="center" wrapText="1"/>
    </xf>
    <xf numFmtId="0" fontId="43" fillId="9" borderId="136" xfId="0" applyFont="1" applyFill="1" applyBorder="1" applyAlignment="1">
      <alignment horizontal="left" vertical="center" wrapText="1"/>
    </xf>
    <xf numFmtId="0" fontId="43" fillId="9" borderId="137" xfId="0" applyFont="1" applyFill="1" applyBorder="1" applyAlignment="1">
      <alignment horizontal="left" vertical="center" wrapText="1"/>
    </xf>
    <xf numFmtId="0" fontId="3" fillId="3" borderId="109"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31" xfId="0" applyFont="1" applyFill="1" applyBorder="1" applyAlignment="1" applyProtection="1">
      <alignment horizontal="left" vertical="center" shrinkToFit="1"/>
      <protection locked="0"/>
    </xf>
    <xf numFmtId="0" fontId="3" fillId="3" borderId="107" xfId="0" applyFont="1" applyFill="1" applyBorder="1" applyAlignment="1" applyProtection="1">
      <alignment horizontal="left" vertical="center" shrinkToFit="1"/>
      <protection locked="0"/>
    </xf>
    <xf numFmtId="0" fontId="3" fillId="3" borderId="28" xfId="0" applyFont="1" applyFill="1" applyBorder="1" applyAlignment="1" applyProtection="1">
      <alignment horizontal="left" vertical="center" shrinkToFit="1"/>
      <protection locked="0"/>
    </xf>
    <xf numFmtId="0" fontId="3" fillId="3" borderId="105"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63" xfId="0" applyFont="1" applyFill="1" applyBorder="1" applyAlignment="1" applyProtection="1">
      <alignment horizontal="center" vertical="center"/>
      <protection locked="0"/>
    </xf>
    <xf numFmtId="0" fontId="3" fillId="3" borderId="164" xfId="0" applyFont="1" applyFill="1" applyBorder="1" applyAlignment="1" applyProtection="1">
      <alignment horizontal="center" vertical="center"/>
      <protection locked="0"/>
    </xf>
    <xf numFmtId="0" fontId="3" fillId="3" borderId="165" xfId="0" applyFont="1" applyFill="1" applyBorder="1" applyAlignment="1" applyProtection="1">
      <alignment horizontal="left" vertical="center" shrinkToFit="1"/>
      <protection locked="0"/>
    </xf>
    <xf numFmtId="0" fontId="3" fillId="3" borderId="166" xfId="0" applyFont="1" applyFill="1" applyBorder="1" applyAlignment="1" applyProtection="1">
      <alignment horizontal="left" vertical="center" shrinkToFit="1"/>
      <protection locked="0"/>
    </xf>
    <xf numFmtId="0" fontId="3" fillId="3" borderId="167" xfId="0" applyFont="1" applyFill="1" applyBorder="1" applyAlignment="1" applyProtection="1">
      <alignment horizontal="left" vertical="center" shrinkToFit="1"/>
      <protection locked="0"/>
    </xf>
    <xf numFmtId="0" fontId="23" fillId="9" borderId="44" xfId="0" applyFont="1" applyFill="1" applyBorder="1" applyAlignment="1">
      <alignment horizontal="left" vertical="center" wrapText="1"/>
    </xf>
    <xf numFmtId="0" fontId="3" fillId="0" borderId="151" xfId="0" applyFont="1" applyBorder="1" applyAlignment="1">
      <alignment horizontal="center" vertical="center"/>
    </xf>
    <xf numFmtId="0" fontId="3" fillId="0" borderId="152"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20" fillId="0" borderId="0" xfId="0" applyFont="1" applyAlignment="1">
      <alignment horizontal="center" vertical="center"/>
    </xf>
    <xf numFmtId="0" fontId="17" fillId="0" borderId="92" xfId="0" applyFont="1" applyBorder="1" applyAlignment="1">
      <alignment horizontal="center" vertical="center"/>
    </xf>
    <xf numFmtId="0" fontId="18" fillId="0" borderId="93" xfId="0" applyFont="1" applyBorder="1" applyAlignment="1">
      <alignment horizontal="center" vertical="center"/>
    </xf>
    <xf numFmtId="0" fontId="22" fillId="6" borderId="93" xfId="0" applyFont="1" applyFill="1" applyBorder="1" applyAlignment="1">
      <alignment horizontal="center" vertical="center"/>
    </xf>
    <xf numFmtId="0" fontId="22" fillId="6" borderId="94" xfId="0" applyFont="1" applyFill="1" applyBorder="1" applyAlignment="1">
      <alignment horizontal="center" vertical="center"/>
    </xf>
    <xf numFmtId="0" fontId="22" fillId="0" borderId="95" xfId="0" applyFont="1" applyBorder="1" applyAlignment="1">
      <alignment horizontal="center" vertical="center"/>
    </xf>
    <xf numFmtId="0" fontId="22" fillId="0" borderId="55" xfId="0" applyFont="1" applyBorder="1" applyAlignment="1">
      <alignment horizontal="center" vertical="center"/>
    </xf>
    <xf numFmtId="0" fontId="22" fillId="6" borderId="57" xfId="0" applyFont="1" applyFill="1" applyBorder="1" applyAlignment="1">
      <alignment horizontal="center" vertical="center"/>
    </xf>
    <xf numFmtId="0" fontId="22" fillId="6" borderId="58" xfId="0" applyFont="1" applyFill="1" applyBorder="1" applyAlignment="1">
      <alignment horizontal="center" vertical="center"/>
    </xf>
    <xf numFmtId="0" fontId="25" fillId="0" borderId="95" xfId="0" applyFont="1" applyBorder="1" applyAlignment="1">
      <alignment horizontal="center" vertical="center"/>
    </xf>
    <xf numFmtId="0" fontId="25" fillId="0" borderId="55" xfId="0" applyFont="1" applyBorder="1" applyAlignment="1">
      <alignment horizontal="center" vertical="center"/>
    </xf>
    <xf numFmtId="0" fontId="3" fillId="6" borderId="55" xfId="0" applyFont="1" applyFill="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6" borderId="97" xfId="0" applyFont="1" applyFill="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6" borderId="101" xfId="0" applyFont="1" applyFill="1" applyBorder="1" applyAlignment="1">
      <alignment horizontal="center" vertical="center"/>
    </xf>
    <xf numFmtId="0" fontId="3" fillId="0" borderId="106" xfId="0" applyFont="1" applyBorder="1" applyAlignment="1">
      <alignment horizontal="center"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0" fontId="18" fillId="0" borderId="77" xfId="0" applyFont="1" applyBorder="1" applyAlignment="1">
      <alignment horizontal="center" vertical="center"/>
    </xf>
    <xf numFmtId="0" fontId="18" fillId="0" borderId="35" xfId="0" applyFont="1" applyBorder="1" applyAlignment="1">
      <alignment horizontal="center" vertical="center"/>
    </xf>
    <xf numFmtId="0" fontId="18" fillId="0" borderId="138" xfId="0" applyFont="1" applyBorder="1" applyAlignment="1">
      <alignment horizontal="center" vertical="center"/>
    </xf>
    <xf numFmtId="0" fontId="3" fillId="3" borderId="143" xfId="0" applyFont="1" applyFill="1" applyBorder="1" applyAlignment="1" applyProtection="1">
      <alignment horizontal="center" vertical="center" shrinkToFit="1"/>
      <protection locked="0"/>
    </xf>
    <xf numFmtId="0" fontId="3" fillId="3" borderId="33"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center" vertical="center" shrinkToFit="1"/>
      <protection locked="0"/>
    </xf>
    <xf numFmtId="0" fontId="3" fillId="0" borderId="79" xfId="0" applyFont="1" applyBorder="1" applyAlignment="1">
      <alignment horizontal="center" vertical="center"/>
    </xf>
    <xf numFmtId="0" fontId="3" fillId="0" borderId="35" xfId="0" applyFont="1" applyBorder="1" applyAlignment="1">
      <alignment horizontal="center" vertical="center"/>
    </xf>
    <xf numFmtId="0" fontId="3" fillId="3" borderId="79"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78" xfId="0" applyFont="1" applyFill="1" applyBorder="1" applyAlignment="1" applyProtection="1">
      <alignment horizontal="center" vertical="center"/>
      <protection locked="0"/>
    </xf>
    <xf numFmtId="0" fontId="3" fillId="3" borderId="140" xfId="0" applyFont="1" applyFill="1" applyBorder="1" applyAlignment="1" applyProtection="1">
      <alignment horizontal="center" vertical="center"/>
      <protection locked="0"/>
    </xf>
    <xf numFmtId="0" fontId="3" fillId="3" borderId="107" xfId="0" applyFont="1" applyFill="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114" xfId="0" applyFont="1" applyBorder="1" applyAlignment="1">
      <alignment horizontal="center" vertical="center"/>
    </xf>
    <xf numFmtId="0" fontId="3" fillId="15" borderId="30" xfId="0" applyFont="1" applyFill="1" applyBorder="1" applyAlignment="1">
      <alignment horizontal="center" vertical="center"/>
    </xf>
    <xf numFmtId="0" fontId="3" fillId="15" borderId="33" xfId="0" applyFont="1" applyFill="1" applyBorder="1" applyAlignment="1">
      <alignment horizontal="center" vertical="center"/>
    </xf>
    <xf numFmtId="0" fontId="3" fillId="15" borderId="26" xfId="0" applyFont="1" applyFill="1" applyBorder="1" applyAlignment="1">
      <alignment horizontal="center" vertical="center"/>
    </xf>
    <xf numFmtId="0" fontId="14" fillId="0" borderId="0" xfId="0" applyFont="1" applyAlignment="1">
      <alignment horizontal="left" vertical="top" wrapText="1"/>
    </xf>
    <xf numFmtId="0" fontId="3" fillId="3" borderId="31"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18" fillId="0" borderId="139"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3" fillId="0" borderId="105" xfId="0" applyFont="1" applyBorder="1" applyAlignment="1">
      <alignment horizontal="center" vertical="center"/>
    </xf>
    <xf numFmtId="0" fontId="3" fillId="0" borderId="1" xfId="0" applyFont="1" applyBorder="1" applyAlignment="1">
      <alignment horizontal="center" vertical="center"/>
    </xf>
    <xf numFmtId="0" fontId="3" fillId="15" borderId="2" xfId="0" applyFont="1" applyFill="1" applyBorder="1" applyAlignment="1">
      <alignment horizontal="left" vertical="center" shrinkToFit="1"/>
    </xf>
    <xf numFmtId="0" fontId="3" fillId="15" borderId="3" xfId="0" applyFont="1" applyFill="1" applyBorder="1" applyAlignment="1">
      <alignment horizontal="left" vertical="center" shrinkToFit="1"/>
    </xf>
    <xf numFmtId="0" fontId="3" fillId="15" borderId="27" xfId="0" applyFont="1" applyFill="1" applyBorder="1" applyAlignment="1">
      <alignment horizontal="left" vertical="center" shrinkToFit="1"/>
    </xf>
    <xf numFmtId="0" fontId="3" fillId="0" borderId="83" xfId="0" applyFont="1" applyBorder="1" applyAlignment="1">
      <alignment horizontal="center" vertical="center"/>
    </xf>
    <xf numFmtId="0" fontId="3" fillId="0" borderId="7" xfId="0" applyFont="1" applyBorder="1" applyAlignment="1">
      <alignment horizontal="center" vertical="center"/>
    </xf>
    <xf numFmtId="0" fontId="3" fillId="0" borderId="158" xfId="0" applyFont="1" applyBorder="1" applyAlignment="1">
      <alignment horizontal="center" vertical="center"/>
    </xf>
    <xf numFmtId="0" fontId="3" fillId="0" borderId="139"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162" xfId="0" applyFont="1" applyBorder="1" applyAlignment="1">
      <alignment horizontal="center" vertical="center"/>
    </xf>
    <xf numFmtId="0" fontId="3" fillId="0" borderId="19" xfId="0" applyFont="1" applyBorder="1" applyAlignment="1">
      <alignment horizontal="center" vertical="center"/>
    </xf>
    <xf numFmtId="0" fontId="3" fillId="15" borderId="9" xfId="0" applyFont="1" applyFill="1" applyBorder="1" applyAlignment="1">
      <alignment horizontal="left" vertical="center" shrinkToFit="1"/>
    </xf>
    <xf numFmtId="0" fontId="3" fillId="15" borderId="10" xfId="0" applyFont="1" applyFill="1" applyBorder="1" applyAlignment="1">
      <alignment horizontal="left" vertical="center" shrinkToFit="1"/>
    </xf>
    <xf numFmtId="0" fontId="3" fillId="15" borderId="49" xfId="0" applyFont="1" applyFill="1" applyBorder="1" applyAlignment="1">
      <alignment horizontal="left" vertical="center" shrinkToFit="1"/>
    </xf>
    <xf numFmtId="0" fontId="3" fillId="0" borderId="155" xfId="0" applyFont="1" applyBorder="1" applyAlignment="1">
      <alignment horizontal="center" vertical="center"/>
    </xf>
    <xf numFmtId="0" fontId="3" fillId="3" borderId="168" xfId="0" applyFont="1" applyFill="1" applyBorder="1" applyAlignment="1" applyProtection="1">
      <alignment horizontal="center" vertical="center" shrinkToFit="1"/>
      <protection locked="0"/>
    </xf>
    <xf numFmtId="0" fontId="3" fillId="3" borderId="45" xfId="0" applyFont="1" applyFill="1" applyBorder="1" applyAlignment="1" applyProtection="1">
      <alignment horizontal="center" vertical="center" shrinkToFit="1"/>
      <protection locked="0"/>
    </xf>
    <xf numFmtId="0" fontId="18" fillId="0" borderId="83" xfId="0" applyFont="1" applyBorder="1" applyAlignment="1">
      <alignment horizontal="center"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81" xfId="0" applyFont="1" applyBorder="1" applyAlignment="1">
      <alignment horizontal="center" vertical="center"/>
    </xf>
    <xf numFmtId="0" fontId="18" fillId="0" borderId="0" xfId="0" applyFont="1" applyAlignment="1">
      <alignment horizontal="center" vertical="center"/>
    </xf>
    <xf numFmtId="0" fontId="18" fillId="0" borderId="29" xfId="0" applyFont="1" applyBorder="1" applyAlignment="1">
      <alignment horizontal="center" vertical="center"/>
    </xf>
    <xf numFmtId="0" fontId="18" fillId="0" borderId="16" xfId="0" applyFont="1" applyBorder="1" applyAlignment="1">
      <alignment horizontal="center" vertical="center"/>
    </xf>
    <xf numFmtId="0" fontId="18" fillId="0" borderId="76" xfId="0" applyFont="1" applyBorder="1" applyAlignment="1">
      <alignment horizontal="center" vertical="center"/>
    </xf>
    <xf numFmtId="0" fontId="18" fillId="0" borderId="91" xfId="0" applyFont="1" applyBorder="1" applyAlignment="1">
      <alignment horizontal="center" vertical="center"/>
    </xf>
    <xf numFmtId="0" fontId="18" fillId="3" borderId="6" xfId="0" applyFont="1" applyFill="1" applyBorder="1" applyAlignment="1" applyProtection="1">
      <alignment horizontal="left" vertical="top" wrapText="1"/>
      <protection locked="0"/>
    </xf>
    <xf numFmtId="0" fontId="18" fillId="3" borderId="7" xfId="0" applyFont="1" applyFill="1" applyBorder="1" applyAlignment="1" applyProtection="1">
      <alignment horizontal="left" vertical="top" wrapText="1"/>
      <protection locked="0"/>
    </xf>
    <xf numFmtId="0" fontId="18" fillId="3" borderId="70" xfId="0" applyFont="1" applyFill="1" applyBorder="1" applyAlignment="1" applyProtection="1">
      <alignment horizontal="left" vertical="top" wrapText="1"/>
      <protection locked="0"/>
    </xf>
    <xf numFmtId="0" fontId="18" fillId="3" borderId="5" xfId="0" applyFont="1" applyFill="1" applyBorder="1" applyAlignment="1" applyProtection="1">
      <alignment horizontal="left" vertical="top" wrapText="1"/>
      <protection locked="0"/>
    </xf>
    <xf numFmtId="0" fontId="18" fillId="3" borderId="0" xfId="0" applyFont="1" applyFill="1" applyAlignment="1" applyProtection="1">
      <alignment horizontal="left" vertical="top" wrapText="1"/>
      <protection locked="0"/>
    </xf>
    <xf numFmtId="0" fontId="18" fillId="3" borderId="73" xfId="0" applyFont="1" applyFill="1" applyBorder="1" applyAlignment="1" applyProtection="1">
      <alignment horizontal="left" vertical="top" wrapText="1"/>
      <protection locked="0"/>
    </xf>
    <xf numFmtId="0" fontId="18" fillId="3" borderId="75" xfId="0" applyFont="1" applyFill="1" applyBorder="1" applyAlignment="1" applyProtection="1">
      <alignment horizontal="left" vertical="top" wrapText="1"/>
      <protection locked="0"/>
    </xf>
    <xf numFmtId="0" fontId="18" fillId="3" borderId="76" xfId="0" applyFont="1" applyFill="1" applyBorder="1" applyAlignment="1" applyProtection="1">
      <alignment horizontal="left" vertical="top" wrapText="1"/>
      <protection locked="0"/>
    </xf>
    <xf numFmtId="0" fontId="18" fillId="3" borderId="20" xfId="0" applyFont="1" applyFill="1" applyBorder="1" applyAlignment="1" applyProtection="1">
      <alignment horizontal="left" vertical="top" wrapText="1"/>
      <protection locked="0"/>
    </xf>
    <xf numFmtId="0" fontId="18" fillId="0" borderId="81" xfId="0" applyFont="1" applyBorder="1" applyAlignment="1">
      <alignment horizontal="center" vertical="center" wrapText="1"/>
    </xf>
    <xf numFmtId="0" fontId="18" fillId="0" borderId="84" xfId="0" applyFont="1" applyBorder="1" applyAlignment="1">
      <alignment horizontal="center" vertical="center"/>
    </xf>
    <xf numFmtId="0" fontId="18" fillId="0" borderId="10" xfId="0" applyFont="1" applyBorder="1" applyAlignment="1">
      <alignment horizontal="center" vertical="center"/>
    </xf>
    <xf numFmtId="0" fontId="18" fillId="0" borderId="85" xfId="0" applyFont="1" applyBorder="1" applyAlignment="1">
      <alignment horizontal="center" vertical="center"/>
    </xf>
    <xf numFmtId="0" fontId="18" fillId="3" borderId="2" xfId="0" applyFont="1" applyFill="1" applyBorder="1" applyAlignment="1" applyProtection="1">
      <alignment horizontal="left" vertical="top" wrapText="1"/>
      <protection locked="0"/>
    </xf>
    <xf numFmtId="0" fontId="18" fillId="3" borderId="3" xfId="0" applyFont="1" applyFill="1" applyBorder="1" applyAlignment="1" applyProtection="1">
      <alignment horizontal="left" vertical="top" wrapText="1"/>
      <protection locked="0"/>
    </xf>
    <xf numFmtId="0" fontId="18" fillId="3" borderId="27" xfId="0" applyFont="1" applyFill="1" applyBorder="1" applyAlignment="1" applyProtection="1">
      <alignment horizontal="left" vertical="top" wrapText="1"/>
      <protection locked="0"/>
    </xf>
    <xf numFmtId="0" fontId="18" fillId="0" borderId="42" xfId="0" applyFont="1" applyBorder="1" applyAlignment="1">
      <alignment horizontal="center" vertical="center"/>
    </xf>
    <xf numFmtId="0" fontId="18" fillId="0" borderId="39" xfId="0" applyFont="1" applyBorder="1" applyAlignment="1">
      <alignment horizontal="center" vertical="center"/>
    </xf>
    <xf numFmtId="0" fontId="18" fillId="0" borderId="69" xfId="0" applyFont="1" applyBorder="1" applyAlignment="1">
      <alignment horizontal="center" vertical="center"/>
    </xf>
    <xf numFmtId="0" fontId="18" fillId="0" borderId="86" xfId="0" applyFont="1" applyBorder="1" applyAlignment="1">
      <alignment horizontal="center" vertical="center"/>
    </xf>
    <xf numFmtId="0" fontId="18" fillId="0" borderId="87" xfId="0" applyFont="1" applyBorder="1" applyAlignment="1">
      <alignment horizontal="center" vertical="center"/>
    </xf>
    <xf numFmtId="0" fontId="18" fillId="0" borderId="88" xfId="0" applyFont="1" applyBorder="1" applyAlignment="1">
      <alignment horizontal="center" vertical="center"/>
    </xf>
    <xf numFmtId="0" fontId="18" fillId="0" borderId="55" xfId="0" applyFont="1" applyBorder="1" applyAlignment="1">
      <alignment horizontal="center" vertical="center"/>
    </xf>
    <xf numFmtId="0" fontId="18" fillId="0" borderId="89" xfId="0" applyFont="1" applyBorder="1" applyAlignment="1">
      <alignment horizontal="center" vertical="center"/>
    </xf>
    <xf numFmtId="0" fontId="18" fillId="3" borderId="90" xfId="0" applyFont="1" applyFill="1" applyBorder="1" applyAlignment="1" applyProtection="1">
      <alignment horizontal="left" vertical="top" wrapText="1"/>
      <protection locked="0"/>
    </xf>
    <xf numFmtId="0" fontId="18" fillId="3" borderId="57" xfId="0" applyFont="1" applyFill="1" applyBorder="1" applyAlignment="1" applyProtection="1">
      <alignment horizontal="left" vertical="top" wrapText="1"/>
      <protection locked="0"/>
    </xf>
    <xf numFmtId="0" fontId="18" fillId="3" borderId="58" xfId="0" applyFont="1" applyFill="1" applyBorder="1" applyAlignment="1" applyProtection="1">
      <alignment horizontal="left" vertical="top" wrapText="1"/>
      <protection locked="0"/>
    </xf>
    <xf numFmtId="0" fontId="18" fillId="0" borderId="66" xfId="0" applyFont="1" applyBorder="1" applyAlignment="1">
      <alignment horizontal="center" vertical="center"/>
    </xf>
    <xf numFmtId="0" fontId="18" fillId="0" borderId="62" xfId="0" applyFont="1" applyBorder="1" applyAlignment="1">
      <alignment horizontal="center" vertical="center"/>
    </xf>
    <xf numFmtId="0" fontId="18" fillId="0" borderId="71"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29" xfId="0" applyFont="1" applyBorder="1" applyAlignment="1">
      <alignment horizontal="center" vertical="center" wrapText="1"/>
    </xf>
    <xf numFmtId="0" fontId="18" fillId="0" borderId="8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85" xfId="0" applyFont="1" applyBorder="1" applyAlignment="1">
      <alignment horizontal="center" vertical="center" wrapText="1"/>
    </xf>
    <xf numFmtId="0" fontId="18" fillId="3" borderId="9" xfId="0" applyFont="1" applyFill="1" applyBorder="1" applyAlignment="1" applyProtection="1">
      <alignment horizontal="left" vertical="top" wrapText="1"/>
      <protection locked="0"/>
    </xf>
    <xf numFmtId="0" fontId="18" fillId="3" borderId="10" xfId="0" applyFont="1" applyFill="1" applyBorder="1" applyAlignment="1" applyProtection="1">
      <alignment horizontal="left" vertical="top" wrapText="1"/>
      <protection locked="0"/>
    </xf>
    <xf numFmtId="0" fontId="18" fillId="3" borderId="49" xfId="0" applyFont="1" applyFill="1" applyBorder="1" applyAlignment="1" applyProtection="1">
      <alignment horizontal="left" vertical="top" wrapText="1"/>
      <protection locked="0"/>
    </xf>
    <xf numFmtId="0" fontId="18" fillId="0" borderId="82" xfId="0" applyFont="1" applyBorder="1" applyAlignment="1">
      <alignment horizontal="center" vertical="center" wrapText="1"/>
    </xf>
    <xf numFmtId="0" fontId="18" fillId="0" borderId="3" xfId="0" applyFont="1" applyBorder="1" applyAlignment="1">
      <alignment horizontal="center" vertical="center"/>
    </xf>
    <xf numFmtId="0" fontId="18" fillId="0" borderId="82" xfId="0" applyFont="1" applyBorder="1" applyAlignment="1">
      <alignment horizontal="center" vertical="center"/>
    </xf>
    <xf numFmtId="0" fontId="18" fillId="0" borderId="78" xfId="0" applyFont="1" applyBorder="1" applyAlignment="1">
      <alignment horizontal="center" vertical="center"/>
    </xf>
    <xf numFmtId="0" fontId="18" fillId="3" borderId="79" xfId="0" applyFont="1" applyFill="1" applyBorder="1" applyAlignment="1" applyProtection="1">
      <alignment horizontal="left" vertical="top" wrapText="1"/>
      <protection locked="0"/>
    </xf>
    <xf numFmtId="0" fontId="18" fillId="3" borderId="35" xfId="0" applyFont="1" applyFill="1" applyBorder="1" applyAlignment="1" applyProtection="1">
      <alignment horizontal="left" vertical="top" wrapText="1"/>
      <protection locked="0"/>
    </xf>
    <xf numFmtId="0" fontId="18" fillId="3" borderId="80" xfId="0" applyFont="1" applyFill="1" applyBorder="1" applyAlignment="1" applyProtection="1">
      <alignment horizontal="left" vertical="top" wrapText="1"/>
      <protection locked="0"/>
    </xf>
    <xf numFmtId="177" fontId="17" fillId="3" borderId="2" xfId="0" applyNumberFormat="1" applyFont="1" applyFill="1" applyBorder="1" applyAlignment="1" applyProtection="1">
      <alignment horizontal="right" vertical="center"/>
      <protection locked="0"/>
    </xf>
    <xf numFmtId="177" fontId="17" fillId="3" borderId="3" xfId="0" applyNumberFormat="1" applyFont="1" applyFill="1" applyBorder="1" applyAlignment="1" applyProtection="1">
      <alignment horizontal="right" vertical="center"/>
      <protection locked="0"/>
    </xf>
    <xf numFmtId="177" fontId="17" fillId="3" borderId="27" xfId="0" applyNumberFormat="1" applyFont="1" applyFill="1" applyBorder="1" applyAlignment="1" applyProtection="1">
      <alignment horizontal="right" vertical="center"/>
      <protection locked="0"/>
    </xf>
    <xf numFmtId="0" fontId="17" fillId="3" borderId="1" xfId="0" applyFont="1" applyFill="1" applyBorder="1" applyAlignment="1" applyProtection="1">
      <alignment horizontal="center" vertical="center" shrinkToFit="1"/>
      <protection locked="0"/>
    </xf>
    <xf numFmtId="0" fontId="18" fillId="3" borderId="1" xfId="0" applyFont="1" applyFill="1" applyBorder="1" applyProtection="1">
      <alignment vertical="center"/>
      <protection locked="0"/>
    </xf>
    <xf numFmtId="0" fontId="18" fillId="3" borderId="2" xfId="0" applyFont="1" applyFill="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176" fontId="17" fillId="0" borderId="7" xfId="0" applyNumberFormat="1" applyFont="1" applyBorder="1" applyAlignment="1" applyProtection="1">
      <alignment horizontal="center" vertical="center"/>
      <protection locked="0"/>
    </xf>
    <xf numFmtId="176" fontId="17" fillId="0" borderId="70" xfId="0" applyNumberFormat="1" applyFont="1" applyBorder="1" applyAlignment="1" applyProtection="1">
      <alignment horizontal="center" vertical="center"/>
      <protection locked="0"/>
    </xf>
    <xf numFmtId="176" fontId="26" fillId="15" borderId="5" xfId="0" applyNumberFormat="1" applyFont="1" applyFill="1" applyBorder="1" applyAlignment="1" applyProtection="1">
      <alignment horizontal="center" vertical="center"/>
      <protection locked="0"/>
    </xf>
    <xf numFmtId="176" fontId="26" fillId="15" borderId="0" xfId="0" applyNumberFormat="1" applyFont="1" applyFill="1" applyAlignment="1" applyProtection="1">
      <alignment horizontal="center" vertical="center"/>
      <protection locked="0"/>
    </xf>
    <xf numFmtId="176" fontId="26" fillId="15" borderId="9" xfId="0" applyNumberFormat="1" applyFont="1" applyFill="1" applyBorder="1" applyAlignment="1" applyProtection="1">
      <alignment horizontal="center" vertical="center"/>
      <protection locked="0"/>
    </xf>
    <xf numFmtId="176" fontId="26" fillId="15" borderId="10" xfId="0" applyNumberFormat="1" applyFont="1" applyFill="1" applyBorder="1" applyAlignment="1" applyProtection="1">
      <alignment horizontal="center" vertical="center"/>
      <protection locked="0"/>
    </xf>
    <xf numFmtId="176" fontId="17" fillId="0" borderId="10" xfId="0" applyNumberFormat="1" applyFont="1" applyBorder="1" applyAlignment="1" applyProtection="1">
      <alignment horizontal="center" vertical="center"/>
      <protection locked="0"/>
    </xf>
    <xf numFmtId="176" fontId="17" fillId="0" borderId="49" xfId="0" applyNumberFormat="1" applyFont="1" applyBorder="1" applyAlignment="1" applyProtection="1">
      <alignment horizontal="center" vertical="center"/>
      <protection locked="0"/>
    </xf>
    <xf numFmtId="0" fontId="17" fillId="0" borderId="32" xfId="0" applyFont="1" applyBorder="1" applyAlignment="1">
      <alignment horizontal="center" vertical="center" textRotation="255"/>
    </xf>
    <xf numFmtId="0" fontId="17" fillId="0" borderId="72" xfId="0" applyFont="1" applyBorder="1" applyAlignment="1">
      <alignment horizontal="center" vertical="center" textRotation="255"/>
    </xf>
    <xf numFmtId="0" fontId="17" fillId="0" borderId="47" xfId="0" applyFont="1" applyBorder="1" applyAlignment="1">
      <alignment horizontal="center" vertical="center" textRotation="255"/>
    </xf>
    <xf numFmtId="0" fontId="18" fillId="6" borderId="22" xfId="0" applyFont="1" applyFill="1" applyBorder="1" applyAlignment="1">
      <alignment horizontal="center" vertical="center"/>
    </xf>
    <xf numFmtId="176" fontId="17" fillId="3" borderId="2" xfId="0" applyNumberFormat="1" applyFont="1" applyFill="1" applyBorder="1" applyAlignment="1" applyProtection="1">
      <alignment horizontal="right" vertical="center"/>
      <protection locked="0"/>
    </xf>
    <xf numFmtId="176" fontId="17" fillId="3" borderId="3" xfId="0" applyNumberFormat="1" applyFont="1" applyFill="1" applyBorder="1" applyAlignment="1" applyProtection="1">
      <alignment horizontal="right" vertical="center"/>
      <protection locked="0"/>
    </xf>
    <xf numFmtId="176" fontId="17" fillId="3" borderId="4" xfId="0" applyNumberFormat="1" applyFont="1" applyFill="1" applyBorder="1" applyAlignment="1" applyProtection="1">
      <alignment horizontal="right" vertical="center"/>
      <protection locked="0"/>
    </xf>
    <xf numFmtId="0" fontId="17" fillId="0" borderId="74" xfId="0" applyFont="1" applyBorder="1" applyAlignment="1">
      <alignment horizontal="center" vertical="center" textRotation="255"/>
    </xf>
    <xf numFmtId="0" fontId="17" fillId="3" borderId="6" xfId="0" applyFont="1" applyFill="1" applyBorder="1" applyAlignment="1" applyProtection="1">
      <alignment horizontal="left" vertical="top"/>
      <protection locked="0"/>
    </xf>
    <xf numFmtId="0" fontId="17" fillId="3" borderId="7" xfId="0" applyFont="1" applyFill="1" applyBorder="1" applyAlignment="1" applyProtection="1">
      <alignment horizontal="left" vertical="top"/>
      <protection locked="0"/>
    </xf>
    <xf numFmtId="0" fontId="17" fillId="3" borderId="70" xfId="0" applyFont="1" applyFill="1" applyBorder="1" applyAlignment="1" applyProtection="1">
      <alignment horizontal="left" vertical="top"/>
      <protection locked="0"/>
    </xf>
    <xf numFmtId="0" fontId="17" fillId="3" borderId="5" xfId="0" applyFont="1" applyFill="1" applyBorder="1" applyAlignment="1" applyProtection="1">
      <alignment horizontal="left" vertical="top"/>
      <protection locked="0"/>
    </xf>
    <xf numFmtId="0" fontId="17" fillId="3" borderId="0" xfId="0" applyFont="1" applyFill="1" applyAlignment="1" applyProtection="1">
      <alignment horizontal="left" vertical="top"/>
      <protection locked="0"/>
    </xf>
    <xf numFmtId="0" fontId="17" fillId="3" borderId="73" xfId="0" applyFont="1" applyFill="1" applyBorder="1" applyAlignment="1" applyProtection="1">
      <alignment horizontal="left" vertical="top"/>
      <protection locked="0"/>
    </xf>
    <xf numFmtId="0" fontId="17" fillId="3" borderId="75" xfId="0" applyFont="1" applyFill="1" applyBorder="1" applyAlignment="1" applyProtection="1">
      <alignment horizontal="left" vertical="top"/>
      <protection locked="0"/>
    </xf>
    <xf numFmtId="0" fontId="17" fillId="3" borderId="76" xfId="0" applyFont="1" applyFill="1" applyBorder="1" applyAlignment="1" applyProtection="1">
      <alignment horizontal="left" vertical="top"/>
      <protection locked="0"/>
    </xf>
    <xf numFmtId="0" fontId="17" fillId="3" borderId="20" xfId="0" applyFont="1" applyFill="1" applyBorder="1" applyAlignment="1" applyProtection="1">
      <alignment horizontal="left" vertical="top"/>
      <protection locked="0"/>
    </xf>
    <xf numFmtId="0" fontId="49" fillId="3" borderId="77" xfId="0" applyFont="1" applyFill="1" applyBorder="1" applyAlignment="1" applyProtection="1">
      <alignment horizontal="left" vertical="top" wrapText="1"/>
      <protection locked="0"/>
    </xf>
    <xf numFmtId="0" fontId="49" fillId="3" borderId="35" xfId="0" applyFont="1" applyFill="1" applyBorder="1" applyAlignment="1" applyProtection="1">
      <alignment horizontal="left" vertical="top" wrapText="1"/>
      <protection locked="0"/>
    </xf>
    <xf numFmtId="0" fontId="49" fillId="3" borderId="80" xfId="0" applyFont="1" applyFill="1" applyBorder="1" applyAlignment="1" applyProtection="1">
      <alignment horizontal="left" vertical="top" wrapText="1"/>
      <protection locked="0"/>
    </xf>
    <xf numFmtId="0" fontId="49" fillId="3" borderId="81" xfId="0" applyFont="1" applyFill="1" applyBorder="1" applyAlignment="1" applyProtection="1">
      <alignment horizontal="left" vertical="top" wrapText="1"/>
      <protection locked="0"/>
    </xf>
    <xf numFmtId="0" fontId="49" fillId="3" borderId="0" xfId="0" applyFont="1" applyFill="1" applyAlignment="1" applyProtection="1">
      <alignment horizontal="left" vertical="top" wrapText="1"/>
      <protection locked="0"/>
    </xf>
    <xf numFmtId="0" fontId="49" fillId="3" borderId="73" xfId="0" applyFont="1" applyFill="1" applyBorder="1" applyAlignment="1" applyProtection="1">
      <alignment horizontal="left" vertical="top" wrapText="1"/>
      <protection locked="0"/>
    </xf>
    <xf numFmtId="0" fontId="49" fillId="3" borderId="16" xfId="0" applyFont="1" applyFill="1" applyBorder="1" applyAlignment="1" applyProtection="1">
      <alignment horizontal="left" vertical="top" wrapText="1"/>
      <protection locked="0"/>
    </xf>
    <xf numFmtId="0" fontId="49" fillId="3" borderId="76" xfId="0" applyFont="1" applyFill="1" applyBorder="1" applyAlignment="1" applyProtection="1">
      <alignment horizontal="left" vertical="top" wrapText="1"/>
      <protection locked="0"/>
    </xf>
    <xf numFmtId="0" fontId="49" fillId="3" borderId="20" xfId="0" applyFont="1" applyFill="1" applyBorder="1" applyAlignment="1" applyProtection="1">
      <alignment horizontal="left" vertical="top" wrapText="1"/>
      <protection locked="0"/>
    </xf>
    <xf numFmtId="0" fontId="24" fillId="9" borderId="135" xfId="0" applyFont="1" applyFill="1" applyBorder="1" applyAlignment="1">
      <alignment horizontal="left" vertical="top" wrapText="1"/>
    </xf>
    <xf numFmtId="0" fontId="24" fillId="9" borderId="136" xfId="0" applyFont="1" applyFill="1" applyBorder="1" applyAlignment="1">
      <alignment horizontal="left" vertical="top" wrapText="1"/>
    </xf>
    <xf numFmtId="0" fontId="24" fillId="9" borderId="137" xfId="0" applyFont="1" applyFill="1" applyBorder="1" applyAlignment="1">
      <alignment horizontal="left" vertical="top" wrapText="1"/>
    </xf>
    <xf numFmtId="0" fontId="37" fillId="9" borderId="44" xfId="0" applyFont="1" applyFill="1" applyBorder="1" applyAlignment="1">
      <alignment horizontal="left" vertical="center" wrapText="1"/>
    </xf>
    <xf numFmtId="0" fontId="18" fillId="6" borderId="30" xfId="0" applyFont="1" applyFill="1" applyBorder="1" applyAlignment="1">
      <alignment horizontal="center" vertical="center" wrapText="1"/>
    </xf>
    <xf numFmtId="0" fontId="18" fillId="6" borderId="33" xfId="0" applyFont="1" applyFill="1" applyBorder="1" applyAlignment="1">
      <alignment horizontal="center" vertical="center" wrapText="1"/>
    </xf>
    <xf numFmtId="0" fontId="18" fillId="6" borderId="26" xfId="0" applyFont="1" applyFill="1" applyBorder="1" applyAlignment="1">
      <alignment horizontal="center" vertical="center" wrapText="1"/>
    </xf>
    <xf numFmtId="176" fontId="17" fillId="3" borderId="27" xfId="0" applyNumberFormat="1" applyFont="1" applyFill="1" applyBorder="1" applyAlignment="1" applyProtection="1">
      <alignment horizontal="right" vertical="center"/>
      <protection locked="0"/>
    </xf>
    <xf numFmtId="0" fontId="17" fillId="3" borderId="25" xfId="0" applyFont="1" applyFill="1" applyBorder="1" applyAlignment="1" applyProtection="1">
      <alignment horizontal="center" vertical="center" shrinkToFit="1"/>
      <protection locked="0"/>
    </xf>
    <xf numFmtId="0" fontId="17" fillId="3" borderId="17" xfId="0"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2" fillId="0" borderId="76" xfId="0" applyFont="1" applyBorder="1" applyAlignment="1">
      <alignment horizontal="left" vertical="center" wrapText="1"/>
    </xf>
    <xf numFmtId="0" fontId="18" fillId="3" borderId="2" xfId="0" applyFont="1" applyFill="1" applyBorder="1" applyProtection="1">
      <alignment vertical="center"/>
      <protection locked="0"/>
    </xf>
    <xf numFmtId="0" fontId="18" fillId="3" borderId="3" xfId="0" applyFont="1" applyFill="1" applyBorder="1" applyProtection="1">
      <alignment vertical="center"/>
      <protection locked="0"/>
    </xf>
    <xf numFmtId="0" fontId="18" fillId="3" borderId="4" xfId="0" applyFont="1" applyFill="1" applyBorder="1" applyProtection="1">
      <alignment vertical="center"/>
      <protection locked="0"/>
    </xf>
    <xf numFmtId="0" fontId="17" fillId="6" borderId="30" xfId="0" applyFont="1" applyFill="1" applyBorder="1" applyAlignment="1">
      <alignment horizontal="center" vertical="center"/>
    </xf>
    <xf numFmtId="0" fontId="17" fillId="6" borderId="33" xfId="0" applyFont="1" applyFill="1" applyBorder="1" applyAlignment="1">
      <alignment horizontal="center" vertical="center"/>
    </xf>
    <xf numFmtId="0" fontId="17" fillId="6" borderId="26" xfId="0" applyFont="1" applyFill="1" applyBorder="1" applyAlignment="1">
      <alignment horizontal="center" vertical="center"/>
    </xf>
    <xf numFmtId="0" fontId="17" fillId="3" borderId="1" xfId="0" applyFont="1" applyFill="1" applyBorder="1" applyProtection="1">
      <alignment vertical="center"/>
      <protection locked="0"/>
    </xf>
    <xf numFmtId="0" fontId="18" fillId="3" borderId="3"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21" fillId="6" borderId="57" xfId="0" applyFont="1" applyFill="1" applyBorder="1" applyAlignment="1">
      <alignment horizontal="center" vertical="center"/>
    </xf>
    <xf numFmtId="0" fontId="21" fillId="6" borderId="10" xfId="0" applyFont="1" applyFill="1" applyBorder="1" applyAlignment="1">
      <alignment horizontal="center" vertical="center"/>
    </xf>
    <xf numFmtId="0" fontId="2" fillId="0" borderId="0" xfId="0" applyFont="1" applyAlignment="1">
      <alignment horizontal="left" vertical="center" wrapText="1"/>
    </xf>
    <xf numFmtId="0" fontId="17" fillId="6" borderId="36" xfId="0" applyFont="1" applyFill="1" applyBorder="1" applyAlignment="1">
      <alignment horizontal="center" vertical="center"/>
    </xf>
    <xf numFmtId="0" fontId="0" fillId="0" borderId="113" xfId="0" applyBorder="1" applyAlignment="1">
      <alignment horizontal="center" vertical="center"/>
    </xf>
    <xf numFmtId="0" fontId="0" fillId="0" borderId="112" xfId="0" applyBorder="1" applyAlignment="1">
      <alignment horizontal="center" vertical="center"/>
    </xf>
    <xf numFmtId="177" fontId="26" fillId="15" borderId="111" xfId="0" applyNumberFormat="1" applyFont="1" applyFill="1" applyBorder="1" applyAlignment="1">
      <alignment horizontal="right" vertical="center"/>
    </xf>
    <xf numFmtId="177" fontId="26" fillId="15" borderId="14" xfId="0" applyNumberFormat="1" applyFont="1" applyFill="1" applyBorder="1" applyAlignment="1">
      <alignment horizontal="right" vertical="center"/>
    </xf>
    <xf numFmtId="176" fontId="17" fillId="15" borderId="2" xfId="0" applyNumberFormat="1" applyFont="1" applyFill="1" applyBorder="1" applyAlignment="1">
      <alignment horizontal="right" vertical="center"/>
    </xf>
    <xf numFmtId="176" fontId="17" fillId="15" borderId="3" xfId="0" applyNumberFormat="1" applyFont="1" applyFill="1" applyBorder="1" applyAlignment="1">
      <alignment horizontal="right" vertical="center"/>
    </xf>
    <xf numFmtId="176" fontId="17" fillId="15" borderId="4" xfId="0" applyNumberFormat="1" applyFont="1" applyFill="1" applyBorder="1" applyAlignment="1">
      <alignment horizontal="right" vertical="center"/>
    </xf>
    <xf numFmtId="0" fontId="18" fillId="3" borderId="25" xfId="0" applyFont="1" applyFill="1" applyBorder="1" applyProtection="1">
      <alignment vertical="center"/>
      <protection locked="0"/>
    </xf>
    <xf numFmtId="0" fontId="18" fillId="3" borderId="31" xfId="0" applyFont="1" applyFill="1" applyBorder="1" applyAlignment="1" applyProtection="1">
      <alignment horizontal="center" vertical="center"/>
      <protection locked="0"/>
    </xf>
    <xf numFmtId="0" fontId="18" fillId="3" borderId="107" xfId="0" applyFont="1" applyFill="1" applyBorder="1" applyAlignment="1" applyProtection="1">
      <alignment horizontal="center" vertical="center"/>
      <protection locked="0"/>
    </xf>
    <xf numFmtId="0" fontId="18" fillId="3" borderId="114" xfId="0"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wrapText="1"/>
      <protection locked="0"/>
    </xf>
    <xf numFmtId="0" fontId="17" fillId="3" borderId="107" xfId="0" applyFont="1" applyFill="1" applyBorder="1" applyAlignment="1" applyProtection="1">
      <alignment horizontal="center" vertical="center" wrapText="1"/>
      <protection locked="0"/>
    </xf>
    <xf numFmtId="0" fontId="17" fillId="3" borderId="114" xfId="0" applyFont="1" applyFill="1" applyBorder="1" applyAlignment="1" applyProtection="1">
      <alignment horizontal="center" vertical="center" wrapText="1"/>
      <protection locked="0"/>
    </xf>
    <xf numFmtId="0" fontId="2" fillId="0" borderId="0" xfId="0" applyFont="1" applyAlignment="1">
      <alignment horizontal="left" vertical="center"/>
    </xf>
    <xf numFmtId="176" fontId="18" fillId="0" borderId="2" xfId="0" applyNumberFormat="1" applyFont="1" applyBorder="1" applyAlignment="1" applyProtection="1">
      <alignment horizontal="center" vertical="center"/>
      <protection locked="0"/>
    </xf>
    <xf numFmtId="176" fontId="18" fillId="0" borderId="3" xfId="0" applyNumberFormat="1" applyFont="1" applyBorder="1" applyAlignment="1" applyProtection="1">
      <alignment horizontal="center" vertical="center"/>
      <protection locked="0"/>
    </xf>
    <xf numFmtId="176" fontId="18" fillId="0" borderId="27" xfId="0" applyNumberFormat="1" applyFont="1" applyBorder="1" applyAlignment="1" applyProtection="1">
      <alignment horizontal="center" vertical="center"/>
      <protection locked="0"/>
    </xf>
    <xf numFmtId="0" fontId="2" fillId="0" borderId="76" xfId="0" applyFont="1" applyBorder="1" applyAlignment="1">
      <alignment horizontal="left" vertical="center"/>
    </xf>
    <xf numFmtId="0" fontId="37" fillId="0" borderId="0" xfId="0" applyFont="1" applyAlignment="1">
      <alignment horizontal="left" vertical="center" wrapText="1"/>
    </xf>
    <xf numFmtId="0" fontId="37" fillId="9" borderId="45" xfId="0" applyFont="1" applyFill="1" applyBorder="1" applyAlignment="1">
      <alignment horizontal="left" vertical="center"/>
    </xf>
    <xf numFmtId="0" fontId="37" fillId="9" borderId="46" xfId="0" applyFont="1" applyFill="1" applyBorder="1" applyAlignment="1">
      <alignment horizontal="left" vertical="center"/>
    </xf>
    <xf numFmtId="0" fontId="37" fillId="9" borderId="141" xfId="0" applyFont="1" applyFill="1" applyBorder="1" applyAlignment="1">
      <alignment horizontal="left" vertical="center"/>
    </xf>
    <xf numFmtId="0" fontId="37" fillId="9" borderId="0" xfId="0" applyFont="1" applyFill="1" applyAlignment="1">
      <alignment horizontal="left" vertical="center"/>
    </xf>
    <xf numFmtId="0" fontId="37" fillId="9" borderId="142" xfId="0" applyFont="1" applyFill="1" applyBorder="1" applyAlignment="1">
      <alignment horizontal="left" vertical="center"/>
    </xf>
    <xf numFmtId="0" fontId="37" fillId="9" borderId="50" xfId="0" applyFont="1" applyFill="1" applyBorder="1" applyAlignment="1">
      <alignment horizontal="left" vertical="center"/>
    </xf>
    <xf numFmtId="0" fontId="37" fillId="9" borderId="51" xfId="0" applyFont="1" applyFill="1" applyBorder="1" applyAlignment="1">
      <alignment horizontal="left" vertical="center"/>
    </xf>
    <xf numFmtId="0" fontId="37" fillId="9" borderId="52" xfId="0" applyFont="1" applyFill="1" applyBorder="1" applyAlignment="1">
      <alignment horizontal="left" vertical="center"/>
    </xf>
    <xf numFmtId="176" fontId="0" fillId="3" borderId="31" xfId="0" applyNumberFormat="1" applyFill="1" applyBorder="1" applyAlignment="1" applyProtection="1">
      <alignment horizontal="center" vertical="center"/>
      <protection locked="0"/>
    </xf>
    <xf numFmtId="176" fontId="0" fillId="3" borderId="107" xfId="0" applyNumberFormat="1" applyFill="1" applyBorder="1" applyAlignment="1" applyProtection="1">
      <alignment horizontal="center" vertical="center"/>
      <protection locked="0"/>
    </xf>
    <xf numFmtId="176" fontId="0" fillId="3" borderId="114" xfId="0" applyNumberFormat="1" applyFill="1" applyBorder="1" applyAlignment="1" applyProtection="1">
      <alignment horizontal="center" vertical="center"/>
      <protection locked="0"/>
    </xf>
    <xf numFmtId="176" fontId="0" fillId="3" borderId="28" xfId="0" applyNumberFormat="1" applyFill="1" applyBorder="1" applyAlignment="1" applyProtection="1">
      <alignment horizontal="center" vertical="center"/>
      <protection locked="0"/>
    </xf>
    <xf numFmtId="176" fontId="0" fillId="6" borderId="2" xfId="0" applyNumberFormat="1" applyFill="1" applyBorder="1" applyAlignment="1">
      <alignment horizontal="center" vertical="center"/>
    </xf>
    <xf numFmtId="176" fontId="0" fillId="6" borderId="3" xfId="0" applyNumberFormat="1" applyFill="1" applyBorder="1" applyAlignment="1">
      <alignment horizontal="center" vertical="center"/>
    </xf>
    <xf numFmtId="176" fontId="0" fillId="6" borderId="27" xfId="0" applyNumberFormat="1" applyFill="1" applyBorder="1" applyAlignment="1">
      <alignment horizontal="center" vertical="center"/>
    </xf>
    <xf numFmtId="176" fontId="0" fillId="3" borderId="2" xfId="0" applyNumberFormat="1" applyFill="1" applyBorder="1" applyAlignment="1" applyProtection="1">
      <alignment horizontal="center" vertical="center"/>
      <protection locked="0"/>
    </xf>
    <xf numFmtId="176" fontId="0" fillId="3" borderId="3" xfId="0" applyNumberFormat="1" applyFill="1" applyBorder="1" applyAlignment="1" applyProtection="1">
      <alignment horizontal="center" vertical="center"/>
      <protection locked="0"/>
    </xf>
    <xf numFmtId="176" fontId="0" fillId="3" borderId="27" xfId="0" applyNumberFormat="1" applyFill="1" applyBorder="1" applyAlignment="1" applyProtection="1">
      <alignment horizontal="center" vertical="center"/>
      <protection locked="0"/>
    </xf>
    <xf numFmtId="0" fontId="9" fillId="6" borderId="30"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6" xfId="0" applyFont="1" applyFill="1" applyBorder="1" applyAlignment="1">
      <alignment horizontal="center" vertical="center" wrapText="1"/>
    </xf>
    <xf numFmtId="176" fontId="0" fillId="3" borderId="4" xfId="0" applyNumberFormat="1" applyFill="1" applyBorder="1" applyAlignment="1" applyProtection="1">
      <alignment horizontal="center" vertical="center"/>
      <protection locked="0"/>
    </xf>
    <xf numFmtId="0" fontId="9" fillId="6" borderId="26" xfId="0" applyFont="1" applyFill="1" applyBorder="1" applyAlignment="1">
      <alignment horizontal="center" vertical="center" wrapText="1"/>
    </xf>
    <xf numFmtId="176" fontId="26" fillId="0" borderId="13" xfId="0" applyNumberFormat="1" applyFont="1" applyBorder="1" applyAlignment="1">
      <alignment horizontal="right" vertical="center" wrapText="1"/>
    </xf>
    <xf numFmtId="0" fontId="26" fillId="0" borderId="14" xfId="0" applyFont="1" applyBorder="1" applyAlignment="1">
      <alignment horizontal="right" vertical="center" wrapTex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176" fontId="18" fillId="3" borderId="6" xfId="0" applyNumberFormat="1" applyFont="1" applyFill="1" applyBorder="1" applyAlignment="1" applyProtection="1">
      <alignment horizontal="right" vertical="center"/>
      <protection locked="0"/>
    </xf>
    <xf numFmtId="176" fontId="18" fillId="3" borderId="7" xfId="0" applyNumberFormat="1" applyFont="1" applyFill="1" applyBorder="1" applyAlignment="1" applyProtection="1">
      <alignment horizontal="right" vertical="center"/>
      <protection locked="0"/>
    </xf>
    <xf numFmtId="176" fontId="18" fillId="3" borderId="70" xfId="0" applyNumberFormat="1" applyFont="1" applyFill="1" applyBorder="1" applyAlignment="1" applyProtection="1">
      <alignment horizontal="right" vertical="center"/>
      <protection locked="0"/>
    </xf>
    <xf numFmtId="0" fontId="2" fillId="0" borderId="126" xfId="0" applyFont="1" applyBorder="1" applyAlignment="1">
      <alignment horizontal="center" vertical="center"/>
    </xf>
    <xf numFmtId="0" fontId="2" fillId="0" borderId="12" xfId="0" applyFont="1" applyBorder="1" applyAlignment="1">
      <alignment horizontal="center" vertical="center"/>
    </xf>
    <xf numFmtId="176" fontId="26" fillId="0" borderId="16" xfId="0" applyNumberFormat="1" applyFont="1" applyBorder="1" applyAlignment="1">
      <alignment horizontal="right" vertical="center"/>
    </xf>
    <xf numFmtId="0" fontId="26" fillId="0" borderId="76" xfId="0" applyFont="1" applyBorder="1" applyAlignment="1">
      <alignment horizontal="right" vertical="center"/>
    </xf>
    <xf numFmtId="0" fontId="18" fillId="0" borderId="125" xfId="0" applyFont="1" applyBorder="1" applyAlignment="1">
      <alignment horizontal="center" vertical="center"/>
    </xf>
    <xf numFmtId="0" fontId="3" fillId="6" borderId="1" xfId="0" applyFont="1" applyFill="1" applyBorder="1" applyAlignment="1">
      <alignment horizontal="left" vertical="center" shrinkToFit="1"/>
    </xf>
    <xf numFmtId="176" fontId="17" fillId="6" borderId="1" xfId="0" applyNumberFormat="1" applyFont="1" applyFill="1" applyBorder="1" applyAlignment="1">
      <alignment horizontal="right" vertical="center"/>
    </xf>
    <xf numFmtId="0" fontId="3" fillId="3" borderId="1" xfId="0" applyFont="1" applyFill="1" applyBorder="1" applyAlignment="1" applyProtection="1">
      <alignment horizontal="left" vertical="center" shrinkToFit="1"/>
      <protection locked="0"/>
    </xf>
    <xf numFmtId="176" fontId="17" fillId="3" borderId="1" xfId="0" applyNumberFormat="1" applyFont="1" applyFill="1" applyBorder="1" applyAlignment="1" applyProtection="1">
      <alignment horizontal="right" vertical="center"/>
      <protection locked="0"/>
    </xf>
    <xf numFmtId="176" fontId="17" fillId="3" borderId="25" xfId="0" applyNumberFormat="1" applyFont="1" applyFill="1" applyBorder="1" applyAlignment="1" applyProtection="1">
      <alignment horizontal="right" vertical="center"/>
      <protection locked="0"/>
    </xf>
    <xf numFmtId="0" fontId="3" fillId="3" borderId="25" xfId="0" applyFont="1" applyFill="1" applyBorder="1" applyAlignment="1" applyProtection="1">
      <alignment horizontal="left" vertical="center" shrinkToFit="1"/>
      <protection locked="0"/>
    </xf>
    <xf numFmtId="176" fontId="0" fillId="6" borderId="4" xfId="0" applyNumberFormat="1" applyFill="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176" fontId="26" fillId="0" borderId="13" xfId="0" applyNumberFormat="1" applyFont="1" applyBorder="1" applyAlignment="1">
      <alignment horizontal="right" vertical="center"/>
    </xf>
    <xf numFmtId="176" fontId="26" fillId="0" borderId="14" xfId="0" applyNumberFormat="1" applyFont="1" applyBorder="1" applyAlignment="1">
      <alignment horizontal="right"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1" xfId="0" applyFont="1" applyBorder="1" applyAlignment="1">
      <alignment horizontal="center" vertical="center"/>
    </xf>
    <xf numFmtId="0" fontId="2" fillId="0" borderId="107" xfId="0" applyFont="1" applyBorder="1" applyAlignment="1">
      <alignment horizontal="center" vertical="center"/>
    </xf>
    <xf numFmtId="0" fontId="2" fillId="0" borderId="114" xfId="0" applyFont="1" applyBorder="1" applyAlignment="1">
      <alignment horizontal="center" vertical="center"/>
    </xf>
    <xf numFmtId="0" fontId="2" fillId="0" borderId="115" xfId="0" applyFont="1" applyBorder="1" applyAlignment="1">
      <alignment horizontal="center" vertical="center"/>
    </xf>
    <xf numFmtId="0" fontId="2" fillId="0" borderId="116" xfId="0" applyFont="1" applyBorder="1" applyAlignment="1">
      <alignment horizontal="center" vertical="center"/>
    </xf>
    <xf numFmtId="0" fontId="0" fillId="0" borderId="116" xfId="0" applyBorder="1">
      <alignment vertical="center"/>
    </xf>
    <xf numFmtId="0" fontId="0" fillId="0" borderId="117" xfId="0" applyBorder="1">
      <alignment vertical="center"/>
    </xf>
    <xf numFmtId="0" fontId="0" fillId="0" borderId="118" xfId="0" applyBorder="1">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176" fontId="18" fillId="6" borderId="6" xfId="0" applyNumberFormat="1" applyFont="1" applyFill="1" applyBorder="1" applyAlignment="1">
      <alignment horizontal="right" vertical="center"/>
    </xf>
    <xf numFmtId="176" fontId="18" fillId="6" borderId="7" xfId="0" applyNumberFormat="1" applyFont="1" applyFill="1" applyBorder="1" applyAlignment="1">
      <alignment horizontal="right" vertical="center"/>
    </xf>
    <xf numFmtId="176" fontId="18" fillId="6" borderId="8" xfId="0" applyNumberFormat="1" applyFont="1" applyFill="1" applyBorder="1" applyAlignment="1">
      <alignment horizontal="right" vertical="center"/>
    </xf>
    <xf numFmtId="176" fontId="18" fillId="3" borderId="8" xfId="0" applyNumberFormat="1" applyFont="1" applyFill="1" applyBorder="1" applyAlignment="1" applyProtection="1">
      <alignment horizontal="right" vertical="center"/>
      <protection locked="0"/>
    </xf>
    <xf numFmtId="0" fontId="22" fillId="6" borderId="10" xfId="0" applyFont="1" applyFill="1" applyBorder="1" applyAlignment="1">
      <alignment horizontal="center" vertical="center"/>
    </xf>
    <xf numFmtId="0" fontId="2" fillId="6" borderId="79" xfId="0" applyFont="1" applyFill="1" applyBorder="1" applyAlignment="1">
      <alignment horizontal="center" vertical="center"/>
    </xf>
    <xf numFmtId="0" fontId="2" fillId="6" borderId="35" xfId="0" applyFont="1" applyFill="1" applyBorder="1" applyAlignment="1">
      <alignment horizontal="center" vertical="center"/>
    </xf>
    <xf numFmtId="0" fontId="2" fillId="6" borderId="22" xfId="0" applyFont="1" applyFill="1" applyBorder="1" applyAlignment="1">
      <alignment horizontal="center" vertical="center"/>
    </xf>
    <xf numFmtId="0" fontId="2" fillId="0" borderId="83" xfId="0" applyFont="1" applyBorder="1" applyAlignment="1">
      <alignment horizontal="center" vertical="center"/>
    </xf>
    <xf numFmtId="0" fontId="2" fillId="0" borderId="8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37" fillId="9" borderId="135" xfId="0" applyFont="1" applyFill="1" applyBorder="1" applyAlignment="1">
      <alignment horizontal="left" vertical="center" wrapText="1"/>
    </xf>
    <xf numFmtId="0" fontId="37" fillId="9" borderId="136" xfId="0" applyFont="1" applyFill="1" applyBorder="1" applyAlignment="1">
      <alignment horizontal="left" vertical="center" wrapText="1"/>
    </xf>
    <xf numFmtId="0" fontId="37" fillId="9" borderId="137" xfId="0" applyFont="1" applyFill="1" applyBorder="1" applyAlignment="1">
      <alignment horizontal="left" vertical="center" wrapText="1"/>
    </xf>
    <xf numFmtId="0" fontId="28" fillId="0" borderId="0" xfId="0" applyFont="1" applyAlignment="1">
      <alignment horizontal="left" wrapText="1"/>
    </xf>
    <xf numFmtId="0" fontId="2" fillId="6" borderId="110"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36" xfId="0" applyFont="1" applyFill="1" applyBorder="1" applyAlignment="1">
      <alignment horizontal="center" vertical="center"/>
    </xf>
    <xf numFmtId="0" fontId="2" fillId="6" borderId="26" xfId="0" applyFont="1" applyFill="1" applyBorder="1" applyAlignment="1">
      <alignment horizontal="center" vertical="center"/>
    </xf>
    <xf numFmtId="0" fontId="2" fillId="0" borderId="2" xfId="0" applyFont="1" applyBorder="1" applyAlignment="1">
      <alignment horizontal="right" vertical="center"/>
    </xf>
    <xf numFmtId="176" fontId="18" fillId="3" borderId="31" xfId="0" applyNumberFormat="1" applyFont="1" applyFill="1" applyBorder="1" applyAlignment="1" applyProtection="1">
      <alignment horizontal="right" vertical="center"/>
      <protection locked="0"/>
    </xf>
    <xf numFmtId="176" fontId="18" fillId="3" borderId="107" xfId="0" applyNumberFormat="1" applyFont="1" applyFill="1" applyBorder="1" applyAlignment="1" applyProtection="1">
      <alignment horizontal="right" vertical="center"/>
      <protection locked="0"/>
    </xf>
    <xf numFmtId="176" fontId="18" fillId="3" borderId="28" xfId="0" applyNumberFormat="1" applyFont="1" applyFill="1" applyBorder="1" applyAlignment="1" applyProtection="1">
      <alignment horizontal="right" vertical="center"/>
      <protection locked="0"/>
    </xf>
    <xf numFmtId="0" fontId="16" fillId="9" borderId="135" xfId="0" applyFont="1" applyFill="1" applyBorder="1" applyAlignment="1">
      <alignment horizontal="left" vertical="center" wrapText="1"/>
    </xf>
    <xf numFmtId="0" fontId="16" fillId="9" borderId="136" xfId="0" applyFont="1" applyFill="1" applyBorder="1" applyAlignment="1">
      <alignment horizontal="left" vertical="center" wrapText="1"/>
    </xf>
    <xf numFmtId="0" fontId="16" fillId="9" borderId="137" xfId="0" applyFont="1" applyFill="1" applyBorder="1" applyAlignment="1">
      <alignment horizontal="left" vertical="center" wrapText="1"/>
    </xf>
    <xf numFmtId="0" fontId="18" fillId="3" borderId="29" xfId="0" applyFont="1" applyFill="1" applyBorder="1" applyAlignment="1" applyProtection="1">
      <alignment horizontal="left" vertical="top" wrapText="1"/>
      <protection locked="0"/>
    </xf>
    <xf numFmtId="0" fontId="18" fillId="3" borderId="85" xfId="0" applyFont="1" applyFill="1" applyBorder="1" applyAlignment="1" applyProtection="1">
      <alignment horizontal="left" vertical="top" wrapText="1"/>
      <protection locked="0"/>
    </xf>
    <xf numFmtId="0" fontId="0" fillId="0" borderId="0" xfId="0" applyAlignment="1">
      <alignment horizontal="left" vertical="center" wrapText="1"/>
    </xf>
    <xf numFmtId="0" fontId="38" fillId="0" borderId="0" xfId="0" applyFont="1" applyAlignment="1">
      <alignment horizontal="left" vertical="center"/>
    </xf>
    <xf numFmtId="0" fontId="26" fillId="0" borderId="10" xfId="0" applyFont="1" applyBorder="1" applyAlignment="1">
      <alignment horizontal="left" vertical="top"/>
    </xf>
    <xf numFmtId="0" fontId="18" fillId="3" borderId="8" xfId="0" applyFont="1" applyFill="1" applyBorder="1" applyAlignment="1" applyProtection="1">
      <alignment horizontal="left" vertical="top" wrapText="1"/>
      <protection locked="0"/>
    </xf>
    <xf numFmtId="0" fontId="26" fillId="0" borderId="10" xfId="0" applyFont="1" applyBorder="1" applyAlignment="1">
      <alignment horizontal="left" vertical="center"/>
    </xf>
    <xf numFmtId="0" fontId="47" fillId="6" borderId="0" xfId="0" applyFont="1" applyFill="1" applyAlignment="1">
      <alignment horizontal="center" vertical="center"/>
    </xf>
    <xf numFmtId="0" fontId="47" fillId="6" borderId="10" xfId="0" applyFont="1" applyFill="1" applyBorder="1" applyAlignment="1">
      <alignment horizontal="center" vertical="center"/>
    </xf>
    <xf numFmtId="0" fontId="48" fillId="0" borderId="0" xfId="0" applyFont="1" applyAlignment="1">
      <alignment horizontal="left" vertical="top" wrapText="1"/>
    </xf>
    <xf numFmtId="0" fontId="48" fillId="0" borderId="0" xfId="0" applyFont="1" applyAlignment="1">
      <alignment horizontal="left" vertical="top"/>
    </xf>
    <xf numFmtId="0" fontId="0" fillId="6" borderId="2" xfId="0" applyFill="1" applyBorder="1" applyAlignment="1">
      <alignment horizontal="left" vertical="center"/>
    </xf>
    <xf numFmtId="0" fontId="0" fillId="6" borderId="3" xfId="0" applyFill="1" applyBorder="1" applyAlignment="1">
      <alignment horizontal="left" vertical="center"/>
    </xf>
    <xf numFmtId="0" fontId="0" fillId="6" borderId="4" xfId="0" applyFill="1" applyBorder="1" applyAlignment="1">
      <alignment horizontal="left"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0" fillId="6" borderId="82" xfId="0" applyFill="1" applyBorder="1" applyAlignment="1">
      <alignment horizontal="left" vertical="center"/>
    </xf>
    <xf numFmtId="0" fontId="0" fillId="6" borderId="27" xfId="0" applyFill="1" applyBorder="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center" vertical="center"/>
    </xf>
    <xf numFmtId="0" fontId="7" fillId="6" borderId="1" xfId="0" applyFont="1" applyFill="1" applyBorder="1" applyAlignment="1">
      <alignment vertical="center" wrapText="1"/>
    </xf>
    <xf numFmtId="0" fontId="7" fillId="6" borderId="128" xfId="0" applyFont="1" applyFill="1" applyBorder="1" applyAlignment="1">
      <alignment vertical="center" wrapText="1"/>
    </xf>
    <xf numFmtId="0" fontId="7" fillId="6" borderId="25" xfId="0" applyFont="1" applyFill="1" applyBorder="1" applyAlignment="1">
      <alignment vertical="center" wrapText="1"/>
    </xf>
    <xf numFmtId="0" fontId="7" fillId="6" borderId="129" xfId="0" applyFont="1" applyFill="1" applyBorder="1" applyAlignment="1">
      <alignment vertical="center" wrapText="1"/>
    </xf>
    <xf numFmtId="0" fontId="0" fillId="6" borderId="1" xfId="0" applyFill="1" applyBorder="1" applyAlignment="1">
      <alignment horizontal="center" vertical="center"/>
    </xf>
    <xf numFmtId="0" fontId="0" fillId="6" borderId="110" xfId="0" applyFill="1" applyBorder="1" applyAlignment="1">
      <alignment horizontal="left" vertical="center"/>
    </xf>
    <xf numFmtId="0" fontId="0" fillId="6" borderId="33" xfId="0" applyFill="1" applyBorder="1" applyAlignment="1">
      <alignment horizontal="left" vertical="center"/>
    </xf>
    <xf numFmtId="0" fontId="0" fillId="6" borderId="26" xfId="0" applyFill="1" applyBorder="1" applyAlignment="1">
      <alignment horizontal="left"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17" xfId="0"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5" xfId="0" applyFill="1" applyBorder="1" applyAlignment="1">
      <alignment horizontal="center" vertical="center"/>
    </xf>
    <xf numFmtId="0" fontId="0" fillId="6" borderId="0" xfId="0" applyFill="1" applyAlignment="1">
      <alignment horizontal="center" vertical="center"/>
    </xf>
    <xf numFmtId="0" fontId="0" fillId="6" borderId="29" xfId="0" applyFill="1" applyBorder="1" applyAlignment="1">
      <alignment horizontal="center" vertical="center"/>
    </xf>
    <xf numFmtId="0" fontId="0" fillId="6" borderId="13" xfId="0" applyFill="1" applyBorder="1" applyAlignment="1">
      <alignment horizontal="center" vertical="center"/>
    </xf>
    <xf numFmtId="0" fontId="0" fillId="6" borderId="15" xfId="0" applyFill="1" applyBorder="1" applyAlignment="1">
      <alignment horizontal="center" vertical="center"/>
    </xf>
    <xf numFmtId="0" fontId="6" fillId="0" borderId="7" xfId="0" applyFont="1" applyBorder="1" applyAlignment="1">
      <alignment horizontal="left" vertical="top" wrapText="1"/>
    </xf>
    <xf numFmtId="0" fontId="6" fillId="0" borderId="81" xfId="0" applyFont="1" applyBorder="1" applyAlignment="1">
      <alignment horizontal="left" vertical="center" wrapText="1"/>
    </xf>
    <xf numFmtId="0" fontId="6" fillId="0" borderId="0" xfId="0" applyFont="1" applyAlignment="1">
      <alignment horizontal="left" vertical="center" wrapText="1"/>
    </xf>
    <xf numFmtId="0" fontId="8" fillId="6" borderId="19" xfId="0" applyFont="1" applyFill="1" applyBorder="1" applyAlignment="1" applyProtection="1">
      <alignment horizontal="left" vertical="center"/>
      <protection locked="0"/>
    </xf>
    <xf numFmtId="0" fontId="7" fillId="6" borderId="13"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22" xfId="0" applyFont="1" applyFill="1" applyBorder="1" applyAlignment="1">
      <alignment vertical="center" wrapText="1"/>
    </xf>
    <xf numFmtId="0" fontId="7" fillId="6" borderId="127" xfId="0" applyFont="1" applyFill="1" applyBorder="1" applyAlignment="1">
      <alignment vertical="center" wrapText="1"/>
    </xf>
    <xf numFmtId="0" fontId="12" fillId="6" borderId="82" xfId="2" applyFill="1" applyBorder="1" applyAlignment="1">
      <alignment horizontal="left" vertical="center"/>
    </xf>
    <xf numFmtId="0" fontId="12" fillId="6" borderId="16" xfId="2" applyFill="1" applyBorder="1" applyAlignment="1">
      <alignment horizontal="left" vertical="center"/>
    </xf>
    <xf numFmtId="0" fontId="0" fillId="6" borderId="76" xfId="0" applyFill="1" applyBorder="1" applyAlignment="1">
      <alignment horizontal="left" vertical="center"/>
    </xf>
    <xf numFmtId="0" fontId="0" fillId="6" borderId="20" xfId="0" applyFill="1" applyBorder="1" applyAlignment="1">
      <alignment horizontal="left" vertical="center"/>
    </xf>
    <xf numFmtId="0" fontId="0" fillId="6" borderId="13" xfId="0" applyFill="1" applyBorder="1" applyAlignment="1" applyProtection="1">
      <alignment horizontal="left" vertical="center"/>
      <protection locked="0"/>
    </xf>
    <xf numFmtId="0" fontId="0" fillId="6" borderId="14" xfId="0" applyFill="1" applyBorder="1" applyAlignment="1" applyProtection="1">
      <alignment horizontal="left" vertical="center"/>
      <protection locked="0"/>
    </xf>
    <xf numFmtId="0" fontId="0" fillId="6" borderId="15" xfId="0" applyFill="1" applyBorder="1" applyAlignment="1" applyProtection="1">
      <alignment horizontal="left" vertical="center"/>
      <protection locked="0"/>
    </xf>
    <xf numFmtId="0" fontId="0" fillId="0" borderId="84" xfId="0" applyBorder="1" applyAlignment="1">
      <alignment horizontal="left" vertical="center"/>
    </xf>
    <xf numFmtId="0" fontId="0" fillId="0" borderId="10" xfId="0" applyBorder="1" applyAlignment="1">
      <alignment horizontal="left" vertical="center"/>
    </xf>
    <xf numFmtId="0" fontId="0" fillId="0" borderId="49" xfId="0" applyBorder="1" applyAlignment="1">
      <alignment horizontal="left" vertical="center"/>
    </xf>
  </cellXfs>
  <cellStyles count="3">
    <cellStyle name="ハイパーリンク" xfId="2" builtinId="8"/>
    <cellStyle name="標準" xfId="0" builtinId="0"/>
    <cellStyle name="標準 2 2" xfId="1" xr:uid="{00000000-0005-0000-0000-000002000000}"/>
  </cellStyles>
  <dxfs count="28">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C00000"/>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19051</xdr:rowOff>
    </xdr:from>
    <xdr:to>
      <xdr:col>0</xdr:col>
      <xdr:colOff>180975</xdr:colOff>
      <xdr:row>0</xdr:row>
      <xdr:rowOff>163051</xdr:rowOff>
    </xdr:to>
    <xdr:sp macro="[0]!隠したシートを再表示" textlink="">
      <xdr:nvSpPr>
        <xdr:cNvPr id="3" name="円/楕円 2">
          <a:extLst>
            <a:ext uri="{FF2B5EF4-FFF2-40B4-BE49-F238E27FC236}">
              <a16:creationId xmlns:a16="http://schemas.microsoft.com/office/drawing/2014/main" id="{00000000-0008-0000-0000-000003000000}"/>
            </a:ext>
          </a:extLst>
        </xdr:cNvPr>
        <xdr:cNvSpPr/>
      </xdr:nvSpPr>
      <xdr:spPr>
        <a:xfrm>
          <a:off x="38100" y="19051"/>
          <a:ext cx="142875" cy="1440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876300</xdr:colOff>
      <xdr:row>5</xdr:row>
      <xdr:rowOff>95249</xdr:rowOff>
    </xdr:from>
    <xdr:to>
      <xdr:col>6</xdr:col>
      <xdr:colOff>600075</xdr:colOff>
      <xdr:row>8</xdr:row>
      <xdr:rowOff>152400</xdr:rowOff>
    </xdr:to>
    <xdr:sp macro="[0]!学生申請書ワークブックを保管NEW" textlink="">
      <xdr:nvSpPr>
        <xdr:cNvPr id="2" name="角丸四角形 1">
          <a:extLst>
            <a:ext uri="{FF2B5EF4-FFF2-40B4-BE49-F238E27FC236}">
              <a16:creationId xmlns:a16="http://schemas.microsoft.com/office/drawing/2014/main" id="{00000000-0008-0000-0900-000002000000}"/>
            </a:ext>
          </a:extLst>
        </xdr:cNvPr>
        <xdr:cNvSpPr/>
      </xdr:nvSpPr>
      <xdr:spPr>
        <a:xfrm>
          <a:off x="3895725" y="2247899"/>
          <a:ext cx="1524000" cy="942976"/>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macro:</a:t>
          </a:r>
        </a:p>
        <a:p>
          <a:pPr algn="l"/>
          <a:r>
            <a:rPr kumimoji="1" lang="ja-JP" altLang="en-US" sz="1100"/>
            <a:t>添付</a:t>
          </a:r>
          <a:r>
            <a:rPr kumimoji="1" lang="en-US" altLang="ja-JP" sz="1100"/>
            <a:t>FILE</a:t>
          </a:r>
          <a:r>
            <a:rPr kumimoji="1" lang="ja-JP" altLang="en-US" sz="1100"/>
            <a:t>の保管</a:t>
          </a:r>
          <a:endParaRPr kumimoji="1" lang="en-US" altLang="ja-JP" sz="1100"/>
        </a:p>
        <a:p>
          <a:pPr algn="l"/>
          <a:r>
            <a:rPr kumimoji="1" lang="ja-JP" altLang="en-US" sz="900">
              <a:solidFill>
                <a:srgbClr val="FF0000"/>
              </a:solidFill>
            </a:rPr>
            <a:t>（保管先はシステム管理シートで定義）</a:t>
          </a:r>
          <a:endParaRPr kumimoji="1" lang="en-US" altLang="ja-JP" sz="900">
            <a:solidFill>
              <a:srgbClr val="FF0000"/>
            </a:solidFill>
          </a:endParaRPr>
        </a:p>
        <a:p>
          <a:pPr algn="l"/>
          <a:endParaRPr kumimoji="1" lang="ja-JP" altLang="en-US" sz="1100"/>
        </a:p>
      </xdr:txBody>
    </xdr:sp>
    <xdr:clientData/>
  </xdr:twoCellAnchor>
  <xdr:twoCellAnchor>
    <xdr:from>
      <xdr:col>7</xdr:col>
      <xdr:colOff>390525</xdr:colOff>
      <xdr:row>5</xdr:row>
      <xdr:rowOff>114300</xdr:rowOff>
    </xdr:from>
    <xdr:to>
      <xdr:col>9</xdr:col>
      <xdr:colOff>847725</xdr:colOff>
      <xdr:row>9</xdr:row>
      <xdr:rowOff>47625</xdr:rowOff>
    </xdr:to>
    <xdr:sp macro="[0]!表のコピー" textlink="">
      <xdr:nvSpPr>
        <xdr:cNvPr id="3" name="角丸四角形 2">
          <a:extLst>
            <a:ext uri="{FF2B5EF4-FFF2-40B4-BE49-F238E27FC236}">
              <a16:creationId xmlns:a16="http://schemas.microsoft.com/office/drawing/2014/main" id="{00000000-0008-0000-0900-000003000000}"/>
            </a:ext>
          </a:extLst>
        </xdr:cNvPr>
        <xdr:cNvSpPr/>
      </xdr:nvSpPr>
      <xdr:spPr>
        <a:xfrm>
          <a:off x="5895975" y="2266950"/>
          <a:ext cx="1828800" cy="990600"/>
        </a:xfrm>
        <a:prstGeom prst="round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macro:</a:t>
          </a:r>
        </a:p>
        <a:p>
          <a:pPr algn="l"/>
          <a:r>
            <a:rPr kumimoji="1" lang="en-US" altLang="ja-JP" sz="1100"/>
            <a:t>SMILE</a:t>
          </a:r>
          <a:r>
            <a:rPr kumimoji="1" lang="ja-JP" altLang="en-US" sz="1100"/>
            <a:t>アップロード　データの書き込み</a:t>
          </a:r>
          <a:endParaRPr kumimoji="1" lang="en-US" altLang="ja-JP" sz="1100"/>
        </a:p>
        <a:p>
          <a:pPr algn="l"/>
          <a:endParaRPr kumimoji="1" lang="ja-JP" altLang="en-US" sz="1100"/>
        </a:p>
      </xdr:txBody>
    </xdr:sp>
    <xdr:clientData/>
  </xdr:twoCellAnchor>
  <xdr:twoCellAnchor>
    <xdr:from>
      <xdr:col>3</xdr:col>
      <xdr:colOff>704849</xdr:colOff>
      <xdr:row>11</xdr:row>
      <xdr:rowOff>19050</xdr:rowOff>
    </xdr:from>
    <xdr:to>
      <xdr:col>5</xdr:col>
      <xdr:colOff>361950</xdr:colOff>
      <xdr:row>11</xdr:row>
      <xdr:rowOff>962026</xdr:rowOff>
    </xdr:to>
    <xdr:sp macro="[0]!学生申請書ワークブックを保管2NEW" textlink="">
      <xdr:nvSpPr>
        <xdr:cNvPr id="5" name="角丸四角形 4">
          <a:extLst>
            <a:ext uri="{FF2B5EF4-FFF2-40B4-BE49-F238E27FC236}">
              <a16:creationId xmlns:a16="http://schemas.microsoft.com/office/drawing/2014/main" id="{00000000-0008-0000-0900-000005000000}"/>
            </a:ext>
          </a:extLst>
        </xdr:cNvPr>
        <xdr:cNvSpPr/>
      </xdr:nvSpPr>
      <xdr:spPr>
        <a:xfrm>
          <a:off x="3000374" y="3657600"/>
          <a:ext cx="1581151" cy="942976"/>
        </a:xfrm>
        <a:prstGeom prst="roundRect">
          <a:avLst/>
        </a:prstGeom>
        <a:solidFill>
          <a:schemeClr val="accent6">
            <a:lumMod val="60000"/>
            <a:lumOff val="40000"/>
          </a:scheme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a:ea typeface="ＭＳ Ｐゴシック"/>
              <a:cs typeface="+mn-cs"/>
            </a:rPr>
            <a:t>macro:</a:t>
          </a: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システム管理</a:t>
          </a:r>
          <a:r>
            <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rPr>
            <a:t>2</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添付</a:t>
          </a:r>
          <a:r>
            <a:rPr kumimoji="1" lang="en-US" altLang="ja-JP" sz="1100" b="0" i="0" u="none" strike="noStrike" kern="0" cap="none" spc="0" normalizeH="0" baseline="0" noProof="0">
              <a:ln>
                <a:noFill/>
              </a:ln>
              <a:solidFill>
                <a:sysClr val="window" lastClr="FFFFFF"/>
              </a:solidFill>
              <a:effectLst/>
              <a:uLnTx/>
              <a:uFillTx/>
              <a:latin typeface="Calibri"/>
              <a:ea typeface="ＭＳ Ｐゴシック"/>
              <a:cs typeface="+mn-cs"/>
            </a:rPr>
            <a:t>FILE</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の保管</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a:ea typeface="ＭＳ Ｐゴシック"/>
              <a:cs typeface="+mn-cs"/>
            </a:rPr>
            <a:t>（保管先はシステム管理シート</a:t>
          </a:r>
          <a:r>
            <a:rPr kumimoji="1" lang="en-US" altLang="ja-JP" sz="900" b="0" i="0" u="none" strike="noStrike" kern="0" cap="none" spc="0" normalizeH="0" baseline="0" noProof="0">
              <a:ln>
                <a:noFill/>
              </a:ln>
              <a:solidFill>
                <a:srgbClr val="FF0000"/>
              </a:solidFill>
              <a:effectLst/>
              <a:uLnTx/>
              <a:uFillTx/>
              <a:latin typeface="Calibri"/>
              <a:ea typeface="ＭＳ Ｐゴシック"/>
              <a:cs typeface="+mn-cs"/>
            </a:rPr>
            <a:t>2</a:t>
          </a:r>
          <a:r>
            <a:rPr kumimoji="1" lang="ja-JP" altLang="en-US" sz="900" b="0" i="0" u="none" strike="noStrike" kern="0" cap="none" spc="0" normalizeH="0" baseline="0" noProof="0">
              <a:ln>
                <a:noFill/>
              </a:ln>
              <a:solidFill>
                <a:srgbClr val="FF0000"/>
              </a:solidFill>
              <a:effectLst/>
              <a:uLnTx/>
              <a:uFillTx/>
              <a:latin typeface="Calibri"/>
              <a:ea typeface="ＭＳ Ｐゴシック"/>
              <a:cs typeface="+mn-cs"/>
            </a:rPr>
            <a:t>で定義）</a:t>
          </a:r>
          <a:endParaRPr kumimoji="1" lang="en-US" altLang="ja-JP" sz="9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6</xdr:col>
      <xdr:colOff>66675</xdr:colOff>
      <xdr:row>11</xdr:row>
      <xdr:rowOff>9525</xdr:rowOff>
    </xdr:from>
    <xdr:to>
      <xdr:col>8</xdr:col>
      <xdr:colOff>552450</xdr:colOff>
      <xdr:row>11</xdr:row>
      <xdr:rowOff>962025</xdr:rowOff>
    </xdr:to>
    <xdr:sp macro="[0]!表のコピー2" textlink="">
      <xdr:nvSpPr>
        <xdr:cNvPr id="6" name="角丸四角形 5">
          <a:extLst>
            <a:ext uri="{FF2B5EF4-FFF2-40B4-BE49-F238E27FC236}">
              <a16:creationId xmlns:a16="http://schemas.microsoft.com/office/drawing/2014/main" id="{00000000-0008-0000-0900-000006000000}"/>
            </a:ext>
          </a:extLst>
        </xdr:cNvPr>
        <xdr:cNvSpPr/>
      </xdr:nvSpPr>
      <xdr:spPr>
        <a:xfrm>
          <a:off x="5172075" y="3648075"/>
          <a:ext cx="1857375" cy="952500"/>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macro:</a:t>
          </a:r>
          <a:r>
            <a:rPr kumimoji="1" lang="ja-JP" altLang="en-US" sz="1100" b="1">
              <a:solidFill>
                <a:srgbClr val="FF0000"/>
              </a:solidFill>
            </a:rPr>
            <a:t>システム管理</a:t>
          </a:r>
          <a:r>
            <a:rPr kumimoji="1" lang="en-US" altLang="ja-JP" sz="1100" b="1">
              <a:solidFill>
                <a:srgbClr val="FF0000"/>
              </a:solidFill>
            </a:rPr>
            <a:t>2</a:t>
          </a:r>
        </a:p>
        <a:p>
          <a:pPr algn="l"/>
          <a:r>
            <a:rPr kumimoji="1" lang="en-US" altLang="ja-JP" sz="1100"/>
            <a:t>SMILE</a:t>
          </a:r>
          <a:r>
            <a:rPr kumimoji="1" lang="ja-JP" altLang="en-US" sz="1100"/>
            <a:t>アップロード　データ</a:t>
          </a:r>
          <a:endParaRPr kumimoji="1" lang="en-US" altLang="ja-JP" sz="1100"/>
        </a:p>
        <a:p>
          <a:pPr algn="l"/>
          <a:r>
            <a:rPr kumimoji="1" lang="ja-JP" altLang="en-US" sz="1100"/>
            <a:t>の書き込み</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hana198@car.ocn.ne." TargetMode="External"/><Relationship Id="rId1" Type="http://schemas.openxmlformats.org/officeDocument/2006/relationships/hyperlink" Target="mailto:hana198@car.ocn.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A1:L32"/>
  <sheetViews>
    <sheetView showGridLines="0" tabSelected="1" workbookViewId="0">
      <selection sqref="A1:I32"/>
    </sheetView>
  </sheetViews>
  <sheetFormatPr defaultRowHeight="13.2" x14ac:dyDescent="0.2"/>
  <cols>
    <col min="1" max="9" width="10.44140625" customWidth="1"/>
  </cols>
  <sheetData>
    <row r="1" spans="1:10" ht="13.5" customHeight="1" x14ac:dyDescent="0.2">
      <c r="A1" s="240" t="s">
        <v>644</v>
      </c>
      <c r="B1" s="240"/>
      <c r="C1" s="240"/>
      <c r="D1" s="240"/>
      <c r="E1" s="240"/>
      <c r="F1" s="240"/>
      <c r="G1" s="240"/>
      <c r="H1" s="240"/>
      <c r="I1" s="240"/>
      <c r="J1" s="134"/>
    </row>
    <row r="2" spans="1:10" ht="13.5" customHeight="1" x14ac:dyDescent="0.2">
      <c r="A2" s="240"/>
      <c r="B2" s="240"/>
      <c r="C2" s="240"/>
      <c r="D2" s="240"/>
      <c r="E2" s="240"/>
      <c r="F2" s="240"/>
      <c r="G2" s="240"/>
      <c r="H2" s="240"/>
      <c r="I2" s="240"/>
      <c r="J2" s="134"/>
    </row>
    <row r="3" spans="1:10" ht="13.5" customHeight="1" x14ac:dyDescent="0.2">
      <c r="A3" s="240"/>
      <c r="B3" s="240"/>
      <c r="C3" s="240"/>
      <c r="D3" s="240"/>
      <c r="E3" s="240"/>
      <c r="F3" s="240"/>
      <c r="G3" s="240"/>
      <c r="H3" s="240"/>
      <c r="I3" s="240"/>
      <c r="J3" s="134"/>
    </row>
    <row r="4" spans="1:10" ht="13.5" customHeight="1" x14ac:dyDescent="0.2">
      <c r="A4" s="240"/>
      <c r="B4" s="240"/>
      <c r="C4" s="240"/>
      <c r="D4" s="240"/>
      <c r="E4" s="240"/>
      <c r="F4" s="240"/>
      <c r="G4" s="240"/>
      <c r="H4" s="240"/>
      <c r="I4" s="240"/>
      <c r="J4" s="134"/>
    </row>
    <row r="5" spans="1:10" ht="13.5" customHeight="1" x14ac:dyDescent="0.2">
      <c r="A5" s="240"/>
      <c r="B5" s="240"/>
      <c r="C5" s="240"/>
      <c r="D5" s="240"/>
      <c r="E5" s="240"/>
      <c r="F5" s="240"/>
      <c r="G5" s="240"/>
      <c r="H5" s="240"/>
      <c r="I5" s="240"/>
      <c r="J5" s="134"/>
    </row>
    <row r="6" spans="1:10" ht="13.5" customHeight="1" x14ac:dyDescent="0.2">
      <c r="A6" s="240"/>
      <c r="B6" s="240"/>
      <c r="C6" s="240"/>
      <c r="D6" s="240"/>
      <c r="E6" s="240"/>
      <c r="F6" s="240"/>
      <c r="G6" s="240"/>
      <c r="H6" s="240"/>
      <c r="I6" s="240"/>
      <c r="J6" s="134"/>
    </row>
    <row r="7" spans="1:10" ht="13.5" customHeight="1" x14ac:dyDescent="0.2">
      <c r="A7" s="240"/>
      <c r="B7" s="240"/>
      <c r="C7" s="240"/>
      <c r="D7" s="240"/>
      <c r="E7" s="240"/>
      <c r="F7" s="240"/>
      <c r="G7" s="240"/>
      <c r="H7" s="240"/>
      <c r="I7" s="240"/>
      <c r="J7" s="134"/>
    </row>
    <row r="8" spans="1:10" ht="13.5" customHeight="1" x14ac:dyDescent="0.2">
      <c r="A8" s="240"/>
      <c r="B8" s="240"/>
      <c r="C8" s="240"/>
      <c r="D8" s="240"/>
      <c r="E8" s="240"/>
      <c r="F8" s="240"/>
      <c r="G8" s="240"/>
      <c r="H8" s="240"/>
      <c r="I8" s="240"/>
      <c r="J8" s="134"/>
    </row>
    <row r="9" spans="1:10" ht="13.5" customHeight="1" x14ac:dyDescent="0.2">
      <c r="A9" s="240"/>
      <c r="B9" s="240"/>
      <c r="C9" s="240"/>
      <c r="D9" s="240"/>
      <c r="E9" s="240"/>
      <c r="F9" s="240"/>
      <c r="G9" s="240"/>
      <c r="H9" s="240"/>
      <c r="I9" s="240"/>
      <c r="J9" s="134"/>
    </row>
    <row r="10" spans="1:10" ht="13.5" customHeight="1" x14ac:dyDescent="0.2">
      <c r="A10" s="240"/>
      <c r="B10" s="240"/>
      <c r="C10" s="240"/>
      <c r="D10" s="240"/>
      <c r="E10" s="240"/>
      <c r="F10" s="240"/>
      <c r="G10" s="240"/>
      <c r="H10" s="240"/>
      <c r="I10" s="240"/>
      <c r="J10" s="134"/>
    </row>
    <row r="11" spans="1:10" ht="13.5" customHeight="1" x14ac:dyDescent="0.2">
      <c r="A11" s="240"/>
      <c r="B11" s="240"/>
      <c r="C11" s="240"/>
      <c r="D11" s="240"/>
      <c r="E11" s="240"/>
      <c r="F11" s="240"/>
      <c r="G11" s="240"/>
      <c r="H11" s="240"/>
      <c r="I11" s="240"/>
      <c r="J11" s="134"/>
    </row>
    <row r="12" spans="1:10" ht="13.5" customHeight="1" x14ac:dyDescent="0.2">
      <c r="A12" s="240"/>
      <c r="B12" s="240"/>
      <c r="C12" s="240"/>
      <c r="D12" s="240"/>
      <c r="E12" s="240"/>
      <c r="F12" s="240"/>
      <c r="G12" s="240"/>
      <c r="H12" s="240"/>
      <c r="I12" s="240"/>
      <c r="J12" s="134"/>
    </row>
    <row r="13" spans="1:10" ht="13.5" customHeight="1" x14ac:dyDescent="0.2">
      <c r="A13" s="240"/>
      <c r="B13" s="240"/>
      <c r="C13" s="240"/>
      <c r="D13" s="240"/>
      <c r="E13" s="240"/>
      <c r="F13" s="240"/>
      <c r="G13" s="240"/>
      <c r="H13" s="240"/>
      <c r="I13" s="240"/>
      <c r="J13" s="134"/>
    </row>
    <row r="14" spans="1:10" ht="13.5" customHeight="1" x14ac:dyDescent="0.2">
      <c r="A14" s="240"/>
      <c r="B14" s="240"/>
      <c r="C14" s="240"/>
      <c r="D14" s="240"/>
      <c r="E14" s="240"/>
      <c r="F14" s="240"/>
      <c r="G14" s="240"/>
      <c r="H14" s="240"/>
      <c r="I14" s="240"/>
      <c r="J14" s="134"/>
    </row>
    <row r="15" spans="1:10" ht="13.5" customHeight="1" x14ac:dyDescent="0.2">
      <c r="A15" s="240"/>
      <c r="B15" s="240"/>
      <c r="C15" s="240"/>
      <c r="D15" s="240"/>
      <c r="E15" s="240"/>
      <c r="F15" s="240"/>
      <c r="G15" s="240"/>
      <c r="H15" s="240"/>
      <c r="I15" s="240"/>
      <c r="J15" s="134"/>
    </row>
    <row r="16" spans="1:10" ht="13.5" customHeight="1" x14ac:dyDescent="0.2">
      <c r="A16" s="240"/>
      <c r="B16" s="240"/>
      <c r="C16" s="240"/>
      <c r="D16" s="240"/>
      <c r="E16" s="240"/>
      <c r="F16" s="240"/>
      <c r="G16" s="240"/>
      <c r="H16" s="240"/>
      <c r="I16" s="240"/>
      <c r="J16" s="134"/>
    </row>
    <row r="17" spans="1:12" ht="13.5" customHeight="1" x14ac:dyDescent="0.2">
      <c r="A17" s="240"/>
      <c r="B17" s="240"/>
      <c r="C17" s="240"/>
      <c r="D17" s="240"/>
      <c r="E17" s="240"/>
      <c r="F17" s="240"/>
      <c r="G17" s="240"/>
      <c r="H17" s="240"/>
      <c r="I17" s="240"/>
      <c r="J17" s="134"/>
    </row>
    <row r="18" spans="1:12" ht="13.5" customHeight="1" x14ac:dyDescent="0.2">
      <c r="A18" s="240"/>
      <c r="B18" s="240"/>
      <c r="C18" s="240"/>
      <c r="D18" s="240"/>
      <c r="E18" s="240"/>
      <c r="F18" s="240"/>
      <c r="G18" s="240"/>
      <c r="H18" s="240"/>
      <c r="I18" s="240"/>
      <c r="J18" s="134"/>
    </row>
    <row r="19" spans="1:12" ht="13.5" customHeight="1" x14ac:dyDescent="0.2">
      <c r="A19" s="240"/>
      <c r="B19" s="240"/>
      <c r="C19" s="240"/>
      <c r="D19" s="240"/>
      <c r="E19" s="240"/>
      <c r="F19" s="240"/>
      <c r="G19" s="240"/>
      <c r="H19" s="240"/>
      <c r="I19" s="240"/>
      <c r="J19" s="134"/>
    </row>
    <row r="20" spans="1:12" ht="13.5" customHeight="1" x14ac:dyDescent="0.2">
      <c r="A20" s="240"/>
      <c r="B20" s="240"/>
      <c r="C20" s="240"/>
      <c r="D20" s="240"/>
      <c r="E20" s="240"/>
      <c r="F20" s="240"/>
      <c r="G20" s="240"/>
      <c r="H20" s="240"/>
      <c r="I20" s="240"/>
      <c r="J20" s="134"/>
    </row>
    <row r="21" spans="1:12" ht="13.5" customHeight="1" x14ac:dyDescent="0.2">
      <c r="A21" s="240"/>
      <c r="B21" s="240"/>
      <c r="C21" s="240"/>
      <c r="D21" s="240"/>
      <c r="E21" s="240"/>
      <c r="F21" s="240"/>
      <c r="G21" s="240"/>
      <c r="H21" s="240"/>
      <c r="I21" s="240"/>
      <c r="J21" s="134"/>
    </row>
    <row r="22" spans="1:12" ht="13.5" customHeight="1" x14ac:dyDescent="0.2">
      <c r="A22" s="240"/>
      <c r="B22" s="240"/>
      <c r="C22" s="240"/>
      <c r="D22" s="240"/>
      <c r="E22" s="240"/>
      <c r="F22" s="240"/>
      <c r="G22" s="240"/>
      <c r="H22" s="240"/>
      <c r="I22" s="240"/>
      <c r="J22" s="134"/>
    </row>
    <row r="23" spans="1:12" ht="13.5" customHeight="1" x14ac:dyDescent="0.2">
      <c r="A23" s="240"/>
      <c r="B23" s="240"/>
      <c r="C23" s="240"/>
      <c r="D23" s="240"/>
      <c r="E23" s="240"/>
      <c r="F23" s="240"/>
      <c r="G23" s="240"/>
      <c r="H23" s="240"/>
      <c r="I23" s="240"/>
      <c r="J23" s="134"/>
    </row>
    <row r="24" spans="1:12" ht="13.5" customHeight="1" x14ac:dyDescent="0.2">
      <c r="A24" s="240"/>
      <c r="B24" s="240"/>
      <c r="C24" s="240"/>
      <c r="D24" s="240"/>
      <c r="E24" s="240"/>
      <c r="F24" s="240"/>
      <c r="G24" s="240"/>
      <c r="H24" s="240"/>
      <c r="I24" s="240"/>
      <c r="J24" s="134"/>
    </row>
    <row r="25" spans="1:12" ht="13.5" customHeight="1" x14ac:dyDescent="0.2">
      <c r="A25" s="240"/>
      <c r="B25" s="240"/>
      <c r="C25" s="240"/>
      <c r="D25" s="240"/>
      <c r="E25" s="240"/>
      <c r="F25" s="240"/>
      <c r="G25" s="240"/>
      <c r="H25" s="240"/>
      <c r="I25" s="240"/>
      <c r="J25" s="134"/>
      <c r="L25" s="45"/>
    </row>
    <row r="26" spans="1:12" ht="13.5" customHeight="1" x14ac:dyDescent="0.2">
      <c r="A26" s="240"/>
      <c r="B26" s="240"/>
      <c r="C26" s="240"/>
      <c r="D26" s="240"/>
      <c r="E26" s="240"/>
      <c r="F26" s="240"/>
      <c r="G26" s="240"/>
      <c r="H26" s="240"/>
      <c r="I26" s="240"/>
      <c r="J26" s="134"/>
    </row>
    <row r="27" spans="1:12" ht="13.5" customHeight="1" x14ac:dyDescent="0.2">
      <c r="A27" s="240"/>
      <c r="B27" s="240"/>
      <c r="C27" s="240"/>
      <c r="D27" s="240"/>
      <c r="E27" s="240"/>
      <c r="F27" s="240"/>
      <c r="G27" s="240"/>
      <c r="H27" s="240"/>
      <c r="I27" s="240"/>
      <c r="J27" s="134"/>
    </row>
    <row r="28" spans="1:12" ht="13.5" customHeight="1" x14ac:dyDescent="0.2">
      <c r="A28" s="240"/>
      <c r="B28" s="240"/>
      <c r="C28" s="240"/>
      <c r="D28" s="240"/>
      <c r="E28" s="240"/>
      <c r="F28" s="240"/>
      <c r="G28" s="240"/>
      <c r="H28" s="240"/>
      <c r="I28" s="240"/>
      <c r="J28" s="134"/>
    </row>
    <row r="29" spans="1:12" ht="13.5" customHeight="1" x14ac:dyDescent="0.2">
      <c r="A29" s="240"/>
      <c r="B29" s="240"/>
      <c r="C29" s="240"/>
      <c r="D29" s="240"/>
      <c r="E29" s="240"/>
      <c r="F29" s="240"/>
      <c r="G29" s="240"/>
      <c r="H29" s="240"/>
      <c r="I29" s="240"/>
      <c r="J29" s="134"/>
    </row>
    <row r="30" spans="1:12" x14ac:dyDescent="0.2">
      <c r="A30" s="240"/>
      <c r="B30" s="240"/>
      <c r="C30" s="240"/>
      <c r="D30" s="240"/>
      <c r="E30" s="240"/>
      <c r="F30" s="240"/>
      <c r="G30" s="240"/>
      <c r="H30" s="240"/>
      <c r="I30" s="240"/>
    </row>
    <row r="31" spans="1:12" x14ac:dyDescent="0.2">
      <c r="A31" s="240"/>
      <c r="B31" s="240"/>
      <c r="C31" s="240"/>
      <c r="D31" s="240"/>
      <c r="E31" s="240"/>
      <c r="F31" s="240"/>
      <c r="G31" s="240"/>
      <c r="H31" s="240"/>
      <c r="I31" s="240"/>
    </row>
    <row r="32" spans="1:12" ht="112.5" customHeight="1" x14ac:dyDescent="0.2">
      <c r="A32" s="240"/>
      <c r="B32" s="240"/>
      <c r="C32" s="240"/>
      <c r="D32" s="240"/>
      <c r="E32" s="240"/>
      <c r="F32" s="240"/>
      <c r="G32" s="240"/>
      <c r="H32" s="240"/>
      <c r="I32" s="240"/>
    </row>
  </sheetData>
  <sheetProtection sheet="1" selectLockedCells="1"/>
  <mergeCells count="1">
    <mergeCell ref="A1:I32"/>
  </mergeCells>
  <phoneticPr fontId="1"/>
  <printOptions horizontalCentered="1"/>
  <pageMargins left="0.23622047244094491" right="0.23622047244094491" top="0.74803149606299213" bottom="0.1574803149606299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BJ18"/>
  <sheetViews>
    <sheetView zoomScaleNormal="100" workbookViewId="0">
      <selection activeCell="A2" sqref="A2"/>
    </sheetView>
  </sheetViews>
  <sheetFormatPr defaultRowHeight="13.2" x14ac:dyDescent="0.2"/>
  <cols>
    <col min="1" max="1" width="9.33203125" customWidth="1"/>
    <col min="3" max="3" width="8" customWidth="1"/>
    <col min="4" max="4" width="13.21875" customWidth="1"/>
    <col min="5" max="5" width="12" customWidth="1"/>
    <col min="6" max="6" width="11.6640625" customWidth="1"/>
    <col min="10" max="10" width="16.21875" customWidth="1"/>
    <col min="11" max="11" width="17.33203125" customWidth="1"/>
    <col min="12" max="12" width="10.6640625" customWidth="1"/>
    <col min="14" max="14" width="10.44140625" customWidth="1"/>
    <col min="16" max="27" width="4.44140625" customWidth="1"/>
    <col min="28" max="28" width="15.33203125" customWidth="1"/>
    <col min="31" max="31" width="37.109375" style="27" customWidth="1"/>
    <col min="32" max="32" width="9.44140625" customWidth="1"/>
    <col min="33" max="33" width="15.21875" customWidth="1"/>
    <col min="37" max="37" width="5.109375" customWidth="1"/>
    <col min="38" max="38" width="6.109375" customWidth="1"/>
    <col min="39" max="39" width="6" customWidth="1"/>
    <col min="40" max="40" width="33.44140625" customWidth="1"/>
    <col min="41" max="41" width="11" customWidth="1"/>
    <col min="42" max="42" width="10.21875" customWidth="1"/>
    <col min="43" max="43" width="11.109375" customWidth="1"/>
    <col min="44" max="44" width="12.6640625" customWidth="1"/>
    <col min="47" max="47" width="12.44140625" customWidth="1"/>
    <col min="48" max="49" width="6.21875" customWidth="1"/>
    <col min="51" max="51" width="12.88671875" customWidth="1"/>
    <col min="52" max="52" width="11.6640625" customWidth="1"/>
    <col min="53" max="53" width="10.77734375" customWidth="1"/>
    <col min="54" max="54" width="11.88671875" customWidth="1"/>
    <col min="57" max="57" width="10.6640625" customWidth="1"/>
    <col min="58" max="58" width="4.6640625" customWidth="1"/>
    <col min="59" max="59" width="34.77734375" customWidth="1"/>
    <col min="60" max="60" width="47" customWidth="1"/>
    <col min="61" max="61" width="31.6640625" customWidth="1"/>
    <col min="62" max="62" width="26.6640625" customWidth="1"/>
  </cols>
  <sheetData>
    <row r="1" spans="1:62" s="3" customFormat="1" x14ac:dyDescent="0.2">
      <c r="A1" s="2" t="s">
        <v>9</v>
      </c>
      <c r="B1" s="2" t="s">
        <v>10</v>
      </c>
      <c r="C1" s="2" t="s">
        <v>11</v>
      </c>
      <c r="D1" s="2" t="s">
        <v>4</v>
      </c>
      <c r="E1" s="2" t="s">
        <v>12</v>
      </c>
      <c r="F1" s="2" t="s">
        <v>13</v>
      </c>
      <c r="G1" s="2" t="s">
        <v>14</v>
      </c>
      <c r="H1" s="2" t="s">
        <v>15</v>
      </c>
      <c r="I1" s="2" t="s">
        <v>16</v>
      </c>
      <c r="J1" s="2" t="s">
        <v>17</v>
      </c>
      <c r="K1" s="2" t="s">
        <v>18</v>
      </c>
      <c r="L1" s="2" t="s">
        <v>19</v>
      </c>
      <c r="M1" s="2" t="s">
        <v>20</v>
      </c>
      <c r="N1" s="2" t="s">
        <v>21</v>
      </c>
      <c r="O1" s="2" t="s">
        <v>22</v>
      </c>
      <c r="P1" s="2" t="s">
        <v>69</v>
      </c>
      <c r="Q1" s="2" t="s">
        <v>63</v>
      </c>
      <c r="R1" s="2" t="s">
        <v>23</v>
      </c>
      <c r="S1" s="2" t="s">
        <v>24</v>
      </c>
      <c r="T1" s="2" t="s">
        <v>25</v>
      </c>
      <c r="U1" s="2" t="s">
        <v>26</v>
      </c>
      <c r="V1" s="2" t="s">
        <v>27</v>
      </c>
      <c r="W1" s="2" t="s">
        <v>28</v>
      </c>
      <c r="X1" s="2" t="s">
        <v>29</v>
      </c>
      <c r="Y1" s="2" t="s">
        <v>30</v>
      </c>
      <c r="Z1" s="2" t="s">
        <v>31</v>
      </c>
      <c r="AA1" s="2" t="s">
        <v>32</v>
      </c>
      <c r="AB1" s="2" t="s">
        <v>33</v>
      </c>
      <c r="AC1" s="2" t="s">
        <v>34</v>
      </c>
      <c r="AD1" s="2" t="s">
        <v>35</v>
      </c>
      <c r="AE1" s="26" t="s">
        <v>36</v>
      </c>
      <c r="AF1" s="2" t="s">
        <v>64</v>
      </c>
      <c r="AG1" s="2" t="s">
        <v>37</v>
      </c>
      <c r="AH1" s="2" t="s">
        <v>38</v>
      </c>
      <c r="AI1" s="2" t="s">
        <v>39</v>
      </c>
      <c r="AJ1" s="2" t="s">
        <v>40</v>
      </c>
      <c r="AK1" s="2" t="s">
        <v>41</v>
      </c>
      <c r="AL1" s="2" t="s">
        <v>42</v>
      </c>
      <c r="AM1" s="2" t="s">
        <v>43</v>
      </c>
      <c r="AN1" s="2" t="s">
        <v>44</v>
      </c>
      <c r="AO1" s="2" t="s">
        <v>8</v>
      </c>
      <c r="AP1" s="2" t="s">
        <v>45</v>
      </c>
      <c r="AQ1" s="2" t="s">
        <v>65</v>
      </c>
      <c r="AR1" s="2" t="s">
        <v>46</v>
      </c>
      <c r="AS1" s="2" t="s">
        <v>47</v>
      </c>
      <c r="AT1" s="2" t="s">
        <v>48</v>
      </c>
      <c r="AU1" s="2" t="s">
        <v>49</v>
      </c>
      <c r="AV1" s="2" t="s">
        <v>50</v>
      </c>
      <c r="AW1" s="2" t="s">
        <v>66</v>
      </c>
      <c r="AX1" s="2" t="s">
        <v>51</v>
      </c>
      <c r="AY1" s="2" t="s">
        <v>52</v>
      </c>
      <c r="AZ1" s="2" t="s">
        <v>53</v>
      </c>
      <c r="BA1" s="2" t="s">
        <v>54</v>
      </c>
      <c r="BB1" s="2" t="s">
        <v>55</v>
      </c>
      <c r="BC1" s="2" t="s">
        <v>56</v>
      </c>
      <c r="BD1" s="2" t="s">
        <v>57</v>
      </c>
      <c r="BE1" s="2" t="s">
        <v>58</v>
      </c>
      <c r="BF1" s="2" t="s">
        <v>59</v>
      </c>
      <c r="BG1" s="2" t="s">
        <v>60</v>
      </c>
      <c r="BH1" s="2" t="s">
        <v>61</v>
      </c>
      <c r="BI1" s="2" t="s">
        <v>62</v>
      </c>
    </row>
    <row r="2" spans="1:62" ht="104.25" customHeight="1" x14ac:dyDescent="0.2">
      <c r="A2" s="4"/>
      <c r="B2" s="15" t="str">
        <f>+LEFTB(学生入力画面!D5,20)</f>
        <v/>
      </c>
      <c r="C2" s="4"/>
      <c r="D2" s="15" t="str">
        <f>LEFTB(学生入力画面!D4,20)</f>
        <v/>
      </c>
      <c r="E2" s="4"/>
      <c r="F2" s="15" t="str">
        <f>T(+LEFTB(CONCATENATE(学生入力画面!D15&amp;"/",+RIGHT("0"&amp;学生入力画面!E15,2)&amp;"/",+RIGHT("0"&amp;学生入力画面!F15,2)),10))</f>
        <v>/0/0</v>
      </c>
      <c r="G2" s="15">
        <f>IF(学生入力画面!G12="男",1,2)</f>
        <v>2</v>
      </c>
      <c r="H2" s="15">
        <f>+学生入力画面!I26</f>
        <v>3</v>
      </c>
      <c r="I2" s="15" t="str">
        <f>+LEFTB(学生入力画面!D20,10)</f>
        <v/>
      </c>
      <c r="J2" s="15" t="str">
        <f>+LEFTB(学生入力画面!D21,32)</f>
        <v/>
      </c>
      <c r="K2" s="15" t="str">
        <f>+LEFTB(学生入力画面!D22,32)</f>
        <v/>
      </c>
      <c r="L2" s="15" t="str">
        <f>+LEFTB(学生入力画面!D23,32)</f>
        <v/>
      </c>
      <c r="M2" s="4"/>
      <c r="N2" s="15" t="str">
        <f>+LEFTB(学生入力画面!D24,32)</f>
        <v/>
      </c>
      <c r="O2" s="15" t="str">
        <f>LEFTB(学生入力画面!D25,20)</f>
        <v/>
      </c>
      <c r="P2" s="4"/>
      <c r="Q2" s="4"/>
      <c r="R2" s="4"/>
      <c r="S2" s="4"/>
      <c r="T2" s="4"/>
      <c r="U2" s="4"/>
      <c r="V2" s="4"/>
      <c r="W2" s="4"/>
      <c r="X2" s="4"/>
      <c r="Y2" s="4"/>
      <c r="Z2" s="4"/>
      <c r="AA2" s="4"/>
      <c r="AB2" s="15" t="str">
        <f>+LEFTB(学生入力画面!D26,64)</f>
        <v/>
      </c>
      <c r="AC2" s="4"/>
      <c r="AD2" s="15" t="str">
        <f>+LEFTB(学生入力画面!D27,64)</f>
        <v/>
      </c>
      <c r="AE2" s="23" t="str">
        <f>+LEFTB(CONCATENATE("\\Ridoc-srv\顧客管理\顔写真\"&amp;学生入力画面!D16&amp;" ",学生入力画面!D4&amp;".jpg"),64)</f>
        <v>\\Ridoc-srv\顧客管理\顔写真\ .jpg</v>
      </c>
      <c r="AF2" s="4"/>
      <c r="AG2" s="16">
        <v>1</v>
      </c>
      <c r="AH2" s="15" t="str">
        <f>IF(学生入力画面!G11="一般","001","002")</f>
        <v>002</v>
      </c>
      <c r="AI2" s="15" t="str">
        <f>IF(学生入力画面!E11="学部生","001",+IF(学生入力画面!E11="修士課程","002",+IF(学生入力画面!E11="博士課程","003","004")))</f>
        <v>004</v>
      </c>
      <c r="AJ2" s="15" t="str">
        <f>+LEFT(+学生入力画面!F13,3)</f>
        <v/>
      </c>
      <c r="AK2" s="4"/>
      <c r="AL2" s="4"/>
      <c r="AM2" s="4"/>
      <c r="AN2" s="23" t="str">
        <f>+LEFTB(CONCATENATE(学生入力画面!D6&amp;" ",学生入力画面!D8&amp;" ",学生入力画面!D9,
 +IF(学生入力画面!E11="学部生"," "&amp;+学生入力画面!D10,
 +IF(学生入力画面!E11="修士課程"," 修士"&amp;+学生入力画面!D10,
 +IF(学生入力画面!E11="博士課程"," 博士"&amp;+学生入力画面!D10," 専門職"&amp;+学生入力画面!D10)))),499)</f>
        <v>大学大学院 研究科 専攻 専門職0</v>
      </c>
      <c r="AO2" s="15" t="str">
        <f>+LEFTB(学生入力画面!R6,30)</f>
        <v>大学</v>
      </c>
      <c r="AP2" s="15" t="str">
        <f>+LEFTB(学生入力画面!D8,30)</f>
        <v>研究科</v>
      </c>
      <c r="AQ2" s="15" t="str">
        <f>+LEFTB(学生入力画面!D7,30)</f>
        <v/>
      </c>
      <c r="AR2" s="17" t="s">
        <v>67</v>
      </c>
      <c r="AS2" s="17" t="s">
        <v>68</v>
      </c>
      <c r="AT2" s="4"/>
      <c r="AU2" s="15" t="str">
        <f>IF(学生入力画面!G11="一般",IF(学生入力画面!E11="学部生","210000","270000"),IF(学生入力画面!G11="留学生",IF(学生入力画面!E11="学部生","315000","405000"),"480000"))</f>
        <v>480000</v>
      </c>
      <c r="AV2" s="15" t="str">
        <f>学生入力画面!D10</f>
        <v>0</v>
      </c>
      <c r="AW2" s="15">
        <f>学生入力画面!E31</f>
        <v>0</v>
      </c>
      <c r="AX2" s="4"/>
      <c r="AY2" s="15" t="str">
        <f>+LEFTB(CONCATENATE(学生入力画面!D18&amp;"/",+RIGHT("0"&amp;学生入力画面!E18,2)&amp;"/",+RIGHT("0"&amp;学生入力画面!F18,2)),10)</f>
        <v>/0/0</v>
      </c>
      <c r="AZ2" s="15" t="str">
        <f>+LEFTB(CONCATENATE(学生入力画面!D19&amp;"/",+RIGHT("0"&amp;学生入力画面!E19,2)&amp;"/",+RIGHT("0"&amp;学生入力画面!F19,2)),10)</f>
        <v>/0/0</v>
      </c>
      <c r="BA2" s="22" t="str">
        <f>+LEFTB(CONCATENATE(学生入力画面!D16&amp;"/",+RIGHT("0"&amp;学生入力画面!E16,2)&amp;"/",+RIGHT("0"&amp;学生入力画面!F16,2)),10)</f>
        <v>/0/0</v>
      </c>
      <c r="BB2" s="22" t="str">
        <f>+LEFTB(CONCATENATE(学生入力画面!D17&amp;"/",+RIGHT("0"&amp;学生入力画面!E17,2)&amp;"/",+RIGHT("0"&amp;学生入力画面!F17,2)),10)</f>
        <v>/0/0</v>
      </c>
      <c r="BC2" s="4"/>
      <c r="BD2" s="4"/>
      <c r="BE2" s="130" t="str">
        <f>PROPER(IF(AJ2="000",+SUBSTITUTE(学生入力画面!D4," ","　"),+SUBSTITUTE(学生入力画面!D4,"　"," ")))</f>
        <v/>
      </c>
      <c r="BF2" s="4"/>
      <c r="BG2" s="24" t="str">
        <f>+LEFTB(IF(+T(学生入力画面!D29)="",
          学生入力画面!D28&amp;"*"&amp;学生入力画面!D30,+CONCATENATE(学生入力画面!D29&amp;"（留学)　*",学生入力画面!D28&amp;"*"&amp;学生入力画面!D30)),200)</f>
        <v>*0</v>
      </c>
      <c r="BH2" s="25" t="str">
        <f>ASC(LEFTB(
IF('履歴書(1)'!M11="一般",+CONCATENATE(BG18&amp;"　*年収　",学生入力画面!D40&amp;"万円"),
BG18),400))</f>
        <v>〒*  *  *</v>
      </c>
      <c r="BI2" s="24" t="str">
        <f>LEFTB(IF(学生入力画面!E11="学部生",+CONCATENATE("応募時成績　"&amp;学生入力画面!E31,"　"&amp;学生入力画面!G31&amp;"　*大2　*大3　*大4　*"&amp;BJ12&amp;学生入力画面!D46),
IF(学生入力画面!E11="修士課程",+CONCATENATE("応募時成績　"&amp;学生入力画面!E31," "&amp;学生入力画面!G31&amp;"　*修1　*修2　*"&amp;BJ12&amp;学生入力画面!D46),
IF(学生入力画面!E11="その他（専門職）",+CONCATENATE("応募時成績　"&amp;学生入力画面!E31,"　"&amp;学生入力画面!G31&amp;"　*専1　*専2　*専3　*"&amp;BJ12&amp;学生入力画面!D46),
"応募時成績　"&amp;+CONCATENATE(学生入力画面!E31,"　"&amp;学生入力画面!G31&amp;"　*博1　*博2　*博3　*"&amp;BJ12&amp;学生入力画面!D46)))),400)</f>
        <v xml:space="preserve">応募時成績　0　0　*博1　*博2　*博3　*  * </v>
      </c>
    </row>
    <row r="3" spans="1:62" x14ac:dyDescent="0.2">
      <c r="A3" t="str">
        <f t="shared" ref="A3:AF3" si="0">IF(A2="","",A2)</f>
        <v/>
      </c>
      <c r="B3" t="str">
        <f t="shared" si="0"/>
        <v/>
      </c>
      <c r="C3" t="str">
        <f t="shared" si="0"/>
        <v/>
      </c>
      <c r="D3" t="str">
        <f t="shared" si="0"/>
        <v/>
      </c>
      <c r="E3" t="str">
        <f t="shared" si="0"/>
        <v/>
      </c>
      <c r="F3" t="str">
        <f t="shared" si="0"/>
        <v>/0/0</v>
      </c>
      <c r="G3">
        <f t="shared" si="0"/>
        <v>2</v>
      </c>
      <c r="H3">
        <f t="shared" si="0"/>
        <v>3</v>
      </c>
      <c r="I3" t="str">
        <f t="shared" si="0"/>
        <v/>
      </c>
      <c r="J3" t="str">
        <f t="shared" si="0"/>
        <v/>
      </c>
      <c r="K3" t="str">
        <f t="shared" si="0"/>
        <v/>
      </c>
      <c r="L3" t="str">
        <f t="shared" si="0"/>
        <v/>
      </c>
      <c r="M3" t="str">
        <f t="shared" si="0"/>
        <v/>
      </c>
      <c r="N3" t="str">
        <f t="shared" si="0"/>
        <v/>
      </c>
      <c r="O3" t="str">
        <f t="shared" si="0"/>
        <v/>
      </c>
      <c r="P3" t="str">
        <f t="shared" si="0"/>
        <v/>
      </c>
      <c r="Q3" t="str">
        <f t="shared" si="0"/>
        <v/>
      </c>
      <c r="R3" t="str">
        <f t="shared" si="0"/>
        <v/>
      </c>
      <c r="S3" t="str">
        <f t="shared" si="0"/>
        <v/>
      </c>
      <c r="T3" t="str">
        <f t="shared" si="0"/>
        <v/>
      </c>
      <c r="U3" t="str">
        <f t="shared" si="0"/>
        <v/>
      </c>
      <c r="V3" t="str">
        <f t="shared" si="0"/>
        <v/>
      </c>
      <c r="W3" t="str">
        <f t="shared" si="0"/>
        <v/>
      </c>
      <c r="X3" t="str">
        <f t="shared" si="0"/>
        <v/>
      </c>
      <c r="Y3" t="str">
        <f t="shared" si="0"/>
        <v/>
      </c>
      <c r="Z3" t="str">
        <f t="shared" si="0"/>
        <v/>
      </c>
      <c r="AA3" t="str">
        <f t="shared" si="0"/>
        <v/>
      </c>
      <c r="AB3" t="str">
        <f t="shared" si="0"/>
        <v/>
      </c>
      <c r="AC3" t="str">
        <f t="shared" si="0"/>
        <v/>
      </c>
      <c r="AD3" t="str">
        <f t="shared" si="0"/>
        <v/>
      </c>
      <c r="AE3" t="str">
        <f t="shared" si="0"/>
        <v>\\Ridoc-srv\顧客管理\顔写真\ .jpg</v>
      </c>
      <c r="AF3" t="str">
        <f t="shared" si="0"/>
        <v/>
      </c>
      <c r="AG3">
        <f t="shared" ref="AG3:BE3" si="1">IF(AG2="","",AG2)</f>
        <v>1</v>
      </c>
      <c r="AH3" t="str">
        <f t="shared" si="1"/>
        <v>002</v>
      </c>
      <c r="AI3" t="str">
        <f t="shared" si="1"/>
        <v>004</v>
      </c>
      <c r="AJ3" t="str">
        <f t="shared" si="1"/>
        <v/>
      </c>
      <c r="AK3" t="str">
        <f t="shared" si="1"/>
        <v/>
      </c>
      <c r="AL3" t="str">
        <f t="shared" si="1"/>
        <v/>
      </c>
      <c r="AM3" t="str">
        <f t="shared" si="1"/>
        <v/>
      </c>
      <c r="AN3" t="str">
        <f t="shared" si="1"/>
        <v>大学大学院 研究科 専攻 専門職0</v>
      </c>
      <c r="AO3" t="str">
        <f t="shared" si="1"/>
        <v>大学</v>
      </c>
      <c r="AP3" t="str">
        <f t="shared" si="1"/>
        <v>研究科</v>
      </c>
      <c r="AQ3" t="str">
        <f t="shared" si="1"/>
        <v/>
      </c>
      <c r="AR3" t="str">
        <f t="shared" si="1"/>
        <v>三菱UFJ信託</v>
      </c>
      <c r="AS3" t="str">
        <f t="shared" si="1"/>
        <v>本</v>
      </c>
      <c r="AT3" t="str">
        <f t="shared" si="1"/>
        <v/>
      </c>
      <c r="AU3" t="str">
        <f t="shared" si="1"/>
        <v>480000</v>
      </c>
      <c r="AV3" t="str">
        <f t="shared" si="1"/>
        <v>0</v>
      </c>
      <c r="AW3">
        <f t="shared" si="1"/>
        <v>0</v>
      </c>
      <c r="AX3" t="str">
        <f t="shared" si="1"/>
        <v/>
      </c>
      <c r="AY3" t="str">
        <f t="shared" si="1"/>
        <v>/0/0</v>
      </c>
      <c r="AZ3" t="str">
        <f t="shared" si="1"/>
        <v>/0/0</v>
      </c>
      <c r="BA3" t="str">
        <f t="shared" si="1"/>
        <v>/0/0</v>
      </c>
      <c r="BB3" t="str">
        <f t="shared" si="1"/>
        <v>/0/0</v>
      </c>
      <c r="BC3" t="str">
        <f t="shared" si="1"/>
        <v/>
      </c>
      <c r="BD3" t="str">
        <f t="shared" si="1"/>
        <v/>
      </c>
      <c r="BE3" t="str">
        <f t="shared" si="1"/>
        <v/>
      </c>
      <c r="BG3" t="str">
        <f>IF(BG2="","",BG2)</f>
        <v>*0</v>
      </c>
      <c r="BH3" t="str">
        <f>IF(BH2="","",BH2)</f>
        <v>〒*  *  *</v>
      </c>
      <c r="BI3" t="str">
        <f>IF(BI2="","",BI2)</f>
        <v xml:space="preserve">応募時成績　0　0　*博1　*博2　*博3　*  * </v>
      </c>
    </row>
    <row r="4" spans="1:62" x14ac:dyDescent="0.2">
      <c r="AE4"/>
    </row>
    <row r="5" spans="1:62" x14ac:dyDescent="0.2">
      <c r="AG5" t="s">
        <v>142</v>
      </c>
      <c r="AR5" t="s">
        <v>142</v>
      </c>
      <c r="AS5" t="s">
        <v>142</v>
      </c>
      <c r="BE5" t="s">
        <v>576</v>
      </c>
      <c r="BH5" s="138" t="s">
        <v>414</v>
      </c>
    </row>
    <row r="6" spans="1:62" ht="16.2" x14ac:dyDescent="0.2">
      <c r="K6" s="139" t="s">
        <v>415</v>
      </c>
      <c r="L6" s="144"/>
      <c r="M6" s="144"/>
      <c r="N6" s="144"/>
      <c r="O6" s="145"/>
      <c r="BH6" s="138" t="s">
        <v>132</v>
      </c>
    </row>
    <row r="7" spans="1:62" ht="27.75" customHeight="1" x14ac:dyDescent="0.2">
      <c r="A7" s="128" t="s">
        <v>642</v>
      </c>
      <c r="K7" s="143" t="s">
        <v>416</v>
      </c>
      <c r="L7" s="142" t="str">
        <f>IF(LENB(BH2)&gt;=400,"家族情報が２００文字を超えています。","OK")</f>
        <v>OK</v>
      </c>
      <c r="M7" s="140"/>
      <c r="N7" s="140"/>
      <c r="O7" s="97"/>
      <c r="BG7" s="6" t="s">
        <v>129</v>
      </c>
      <c r="BH7" s="6" t="s">
        <v>131</v>
      </c>
      <c r="BI7" s="126" t="s">
        <v>342</v>
      </c>
    </row>
    <row r="8" spans="1:62" ht="21.75" customHeight="1" x14ac:dyDescent="0.2">
      <c r="A8" s="127"/>
      <c r="K8" s="141" t="s">
        <v>417</v>
      </c>
      <c r="L8" s="146" t="str">
        <f>IF(LENB(BI2)&gt;=400,"学業成績が２００文字を超えています。","OK")</f>
        <v>OK</v>
      </c>
      <c r="M8" s="147"/>
      <c r="N8" s="147"/>
      <c r="O8" s="148"/>
      <c r="BG8" s="29" t="str">
        <f>+IF(+RIGHT(BH8,2)="　*",+LEFT(BH8,(+LEN(+T(BH8))-3)),BH8)</f>
        <v>〒*　　*　　*　　*　　*　　*</v>
      </c>
      <c r="BH8" s="30" t="str">
        <f>+LEFTB(CONCATENATE(BH12&amp;"*",学生入力画面!D33&amp;"　",学生入力画面!E33&amp;"　",学生入力画面!F33&amp;"*",学生入力画面!D34&amp;"　",学生入力画面!E34&amp;"　",学生入力画面!F34&amp;"*",学生入力画面!D35&amp;"　",学生入力画面!E35&amp;"　",学生入力画面!F35&amp;"*",学生入力画面!D36&amp;"　",学生入力画面!E36&amp;"　",学生入力画面!F36&amp;"*",学生入力画面!D37&amp;"　",学生入力画面!E37&amp;"　",学生入力画面!F37&amp;"*",学生入力画面!D38&amp;"　",学生入力画面!E38&amp;"　",学生入力画面!F38&amp;"*",IF(学生入力画面!D39="","",学生入力画面!D39&amp;"　"&amp;学生入力画面!E39&amp;"　"&amp;学生入力画面!F39)),400)</f>
        <v>〒*　　*　　*　　*　　*　　*　　*</v>
      </c>
      <c r="BI8" s="125" t="str">
        <f>IF(+T(学生入力画面!D42)="","",
IF(+T(学生入力画面!D43)="",学生入力画面!I42&amp;" "&amp;学生入力画面!D42&amp;" "&amp;学生入力画面!J42&amp;"千円/年"&amp; IF(学生入力画面!H42="確定","*"," (申請中)*"),
IF(+T(学生入力画面!D44)="",学生入力画面!I42&amp;" "&amp;学生入力画面!D42&amp;" "&amp;学生入力画面!J42&amp;"千円/年"&amp; IF(学生入力画面!H42="確定","*"," (申請中)*")
&amp;学生入力画面!I43&amp;" "&amp;学生入力画面!D43&amp;" "&amp;学生入力画面!J43&amp;"千円/年"&amp; IF(学生入力画面!H43="確定","*","(申請中)*"),
学生入力画面!I42&amp;" "&amp;学生入力画面!D42&amp;" "&amp;学生入力画面!J42&amp;"千円/年 "&amp; IF(学生入力画面!H42="確定","*"," (申請中)*")
&amp;学生入力画面!I43&amp;" "&amp;学生入力画面!D43&amp;" "&amp;学生入力画面!J43&amp;"千円/年　"&amp; IF(学生入力画面!H43="確定","*"," (申請中)*")
&amp;学生入力画面!I44&amp;" "&amp;学生入力画面!D44&amp;" "&amp;学生入力画面!J44&amp;"千円/年"&amp; IF(学生入力画面!H44="確定","*"," (申請中)*"))))</f>
        <v>給付 （公財）三菱UFJ信託奨学財団 千円/年 (申請中)*</v>
      </c>
    </row>
    <row r="11" spans="1:62" ht="14.25" customHeight="1" x14ac:dyDescent="0.2">
      <c r="BG11" s="6" t="s">
        <v>130</v>
      </c>
      <c r="BH11" s="6" t="s">
        <v>413</v>
      </c>
      <c r="BI11" s="126"/>
      <c r="BJ11" s="6" t="s">
        <v>341</v>
      </c>
    </row>
    <row r="12" spans="1:62" ht="68.25" customHeight="1" x14ac:dyDescent="0.2">
      <c r="BG12" s="29" t="str">
        <f>+IF(+RIGHT(BG8,2)="　*",+LEFT(BG8,(+LEN(+T(BG8))-3)),BG8)</f>
        <v>〒*　　*　　*　　*　　*</v>
      </c>
      <c r="BH12" s="30" t="str">
        <f>TRIM(CLEAN(奨学生願書!B27))</f>
        <v>〒</v>
      </c>
      <c r="BI12" s="125"/>
      <c r="BJ12" s="29" t="str">
        <f>+学生入力画面!V59</f>
        <v xml:space="preserve">  *</v>
      </c>
    </row>
    <row r="14" spans="1:62" x14ac:dyDescent="0.2">
      <c r="BG14" s="136" t="s">
        <v>411</v>
      </c>
    </row>
    <row r="15" spans="1:62" ht="136.5" customHeight="1" x14ac:dyDescent="0.2">
      <c r="BG15" s="137" t="str">
        <f>+IF(+RIGHT(BG12,2)="　*",+LEFT(BG12,(+LEN(+T(BG12))-3)),BG12)</f>
        <v>〒*　　*　　*　　*</v>
      </c>
      <c r="BH15" s="27"/>
    </row>
    <row r="17" spans="59:59" x14ac:dyDescent="0.2">
      <c r="BG17" s="136" t="s">
        <v>412</v>
      </c>
    </row>
    <row r="18" spans="59:59" ht="120.75" customHeight="1" x14ac:dyDescent="0.2">
      <c r="BG18" s="137" t="str">
        <f>+IF(+RIGHT(BG15,2)="　*",+LEFT(BG15,(+LEN(+T(BG15))-3)),BG15)</f>
        <v>〒*　　*　　*</v>
      </c>
    </row>
  </sheetData>
  <phoneticPr fontId="1"/>
  <pageMargins left="0.25" right="0.25"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B4"/>
  <sheetViews>
    <sheetView workbookViewId="0">
      <selection activeCell="A2" sqref="A2"/>
    </sheetView>
  </sheetViews>
  <sheetFormatPr defaultRowHeight="13.2" x14ac:dyDescent="0.2"/>
  <cols>
    <col min="1" max="1" width="22.88671875" customWidth="1"/>
    <col min="2" max="2" width="64.77734375" customWidth="1"/>
  </cols>
  <sheetData>
    <row r="1" spans="1:2" ht="37.5" customHeight="1" x14ac:dyDescent="0.2">
      <c r="A1" s="4" t="s">
        <v>191</v>
      </c>
      <c r="B1" s="185" t="s">
        <v>643</v>
      </c>
    </row>
    <row r="2" spans="1:2" ht="37.5" customHeight="1" x14ac:dyDescent="0.2">
      <c r="A2" s="4" t="s">
        <v>192</v>
      </c>
      <c r="B2" s="129" t="e">
        <f>+TEXT(学生入力画面!R9,1)</f>
        <v>#N/A</v>
      </c>
    </row>
    <row r="3" spans="1:2" ht="37.5" customHeight="1" x14ac:dyDescent="0.2">
      <c r="A3" s="4" t="s">
        <v>346</v>
      </c>
      <c r="B3" s="129" t="str">
        <f>+TEXT(学生入力画面!D4,1)</f>
        <v/>
      </c>
    </row>
    <row r="4" spans="1:2" ht="37.5" customHeight="1" x14ac:dyDescent="0.2">
      <c r="A4" s="4" t="s">
        <v>347</v>
      </c>
      <c r="B4" s="129" t="s">
        <v>348</v>
      </c>
    </row>
  </sheetData>
  <sheetProtection selectLockedCells="1"/>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B4"/>
  <sheetViews>
    <sheetView workbookViewId="0">
      <selection activeCell="AE2" sqref="AE2:AK2"/>
    </sheetView>
  </sheetViews>
  <sheetFormatPr defaultRowHeight="13.2" x14ac:dyDescent="0.2"/>
  <cols>
    <col min="1" max="1" width="22.88671875" customWidth="1"/>
    <col min="2" max="2" width="64.77734375" customWidth="1"/>
  </cols>
  <sheetData>
    <row r="1" spans="1:2" ht="37.5" customHeight="1" x14ac:dyDescent="0.2">
      <c r="A1" s="4" t="s">
        <v>191</v>
      </c>
      <c r="B1" s="185" t="s">
        <v>484</v>
      </c>
    </row>
    <row r="2" spans="1:2" ht="37.5" customHeight="1" x14ac:dyDescent="0.2">
      <c r="A2" s="4" t="s">
        <v>192</v>
      </c>
      <c r="B2" s="130" t="e">
        <f>+TEXT(学生入力画面!R9,1)</f>
        <v>#N/A</v>
      </c>
    </row>
    <row r="3" spans="1:2" ht="37.5" customHeight="1" x14ac:dyDescent="0.2">
      <c r="A3" s="4" t="s">
        <v>346</v>
      </c>
      <c r="B3" s="130" t="str">
        <f>+TEXT(学生入力画面!D4,1)</f>
        <v/>
      </c>
    </row>
    <row r="4" spans="1:2" ht="37.5" customHeight="1" x14ac:dyDescent="0.2">
      <c r="A4" s="4" t="s">
        <v>347</v>
      </c>
      <c r="B4" s="130" t="s">
        <v>348</v>
      </c>
    </row>
  </sheetData>
  <sheetProtection selectLockedCells="1"/>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
  <sheetViews>
    <sheetView workbookViewId="0">
      <selection activeCell="A9" sqref="A9:AK23"/>
    </sheetView>
  </sheetViews>
  <sheetFormatPr defaultRowHeight="13.2" x14ac:dyDescent="0.2"/>
  <cols>
    <col min="6" max="6" width="21.6640625" customWidth="1"/>
  </cols>
  <sheetData/>
  <sheetProtection selectLockedCells="1"/>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B3"/>
  <sheetViews>
    <sheetView workbookViewId="0">
      <selection activeCell="A9" sqref="A9:AK23"/>
    </sheetView>
  </sheetViews>
  <sheetFormatPr defaultRowHeight="13.2" x14ac:dyDescent="0.2"/>
  <cols>
    <col min="1" max="1" width="9.44140625" bestFit="1" customWidth="1"/>
  </cols>
  <sheetData>
    <row r="1" spans="1:2" x14ac:dyDescent="0.2">
      <c r="A1" t="s">
        <v>573</v>
      </c>
    </row>
    <row r="2" spans="1:2" x14ac:dyDescent="0.2">
      <c r="A2">
        <v>20150316</v>
      </c>
      <c r="B2" t="s">
        <v>574</v>
      </c>
    </row>
    <row r="3" spans="1:2" x14ac:dyDescent="0.2">
      <c r="B3" t="s">
        <v>575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61"/>
  <sheetViews>
    <sheetView showGridLines="0" zoomScaleNormal="100" zoomScaleSheetLayoutView="118" workbookViewId="0">
      <selection activeCell="Y1" sqref="Y1:AA1"/>
    </sheetView>
  </sheetViews>
  <sheetFormatPr defaultRowHeight="13.2" x14ac:dyDescent="0.2"/>
  <cols>
    <col min="1" max="1" width="9.33203125" customWidth="1"/>
    <col min="2" max="34" width="2.6640625" customWidth="1"/>
    <col min="35" max="35" width="1.88671875" customWidth="1"/>
    <col min="36" max="38" width="9" style="221"/>
    <col min="39" max="39" width="5" style="221" customWidth="1"/>
    <col min="40" max="40" width="9" style="157"/>
    <col min="41" max="41" width="17.6640625" hidden="1" customWidth="1"/>
    <col min="42" max="45" width="9" hidden="1" customWidth="1"/>
    <col min="46" max="48" width="9" customWidth="1"/>
  </cols>
  <sheetData>
    <row r="1" spans="1:45" ht="21" customHeight="1" thickTop="1" thickBot="1" x14ac:dyDescent="0.25">
      <c r="L1" s="239"/>
      <c r="W1" s="35" t="s">
        <v>117</v>
      </c>
      <c r="X1" s="35"/>
      <c r="Y1" s="241"/>
      <c r="Z1" s="241"/>
      <c r="AA1" s="241"/>
      <c r="AB1" s="36" t="s">
        <v>193</v>
      </c>
      <c r="AC1" s="241"/>
      <c r="AD1" s="241"/>
      <c r="AE1" s="36" t="s">
        <v>194</v>
      </c>
      <c r="AF1" s="241"/>
      <c r="AG1" s="241"/>
      <c r="AH1" s="36" t="s">
        <v>119</v>
      </c>
      <c r="AI1" s="36"/>
      <c r="AJ1" s="280" t="s">
        <v>568</v>
      </c>
      <c r="AK1" s="281"/>
      <c r="AL1" s="281"/>
      <c r="AM1" s="282"/>
      <c r="AN1" s="157" t="str">
        <f>IF(+ISBLANK(Z1),"年月日を入力してください",
 IF(+ISBLANK(AC1),"年月日を入力してください",
IF(+ISBLANK(AF1),"年月日を入力してください","OK")))</f>
        <v>年月日を入力してください</v>
      </c>
      <c r="AP1" s="239"/>
    </row>
    <row r="2" spans="1:45" ht="13.5" customHeight="1" thickTop="1" x14ac:dyDescent="0.2">
      <c r="W2" s="37"/>
      <c r="X2" s="37"/>
      <c r="Y2" s="38"/>
      <c r="Z2" s="38"/>
      <c r="AA2" s="38"/>
      <c r="AB2" s="38"/>
      <c r="AC2" s="38"/>
      <c r="AD2" s="38"/>
      <c r="AE2" s="38"/>
      <c r="AF2" s="38"/>
      <c r="AG2" s="38"/>
      <c r="AH2" s="38"/>
      <c r="AI2" s="38"/>
    </row>
    <row r="3" spans="1:45" ht="25.5" customHeight="1" x14ac:dyDescent="0.2">
      <c r="A3" s="329" t="s">
        <v>250</v>
      </c>
      <c r="B3" s="329"/>
      <c r="C3" s="329"/>
      <c r="D3" s="329"/>
      <c r="E3" s="329"/>
      <c r="F3" s="329"/>
      <c r="G3" s="329"/>
      <c r="H3" s="329"/>
      <c r="I3" s="329"/>
      <c r="J3" s="329"/>
      <c r="K3" s="329"/>
      <c r="L3" s="329"/>
      <c r="M3" s="329"/>
      <c r="N3" s="329"/>
      <c r="O3" s="329"/>
      <c r="P3" s="329"/>
      <c r="Q3" s="329"/>
      <c r="R3" s="329"/>
      <c r="S3" s="329"/>
      <c r="T3" s="39"/>
      <c r="U3" s="39"/>
      <c r="W3" s="40"/>
      <c r="X3" s="40"/>
      <c r="Y3" s="40"/>
      <c r="Z3" s="40"/>
      <c r="AA3" s="40"/>
      <c r="AB3" s="40"/>
      <c r="AC3" s="40"/>
      <c r="AD3" s="40"/>
      <c r="AE3" s="40"/>
      <c r="AF3" s="40"/>
      <c r="AG3" s="40"/>
      <c r="AH3" s="40"/>
      <c r="AI3" s="40"/>
    </row>
    <row r="4" spans="1:45" ht="13.5" customHeight="1" x14ac:dyDescent="0.2">
      <c r="A4" s="380" t="s">
        <v>647</v>
      </c>
      <c r="B4" s="381"/>
      <c r="C4" s="381"/>
      <c r="D4" s="381"/>
      <c r="E4" s="382"/>
      <c r="F4" s="234"/>
      <c r="G4" s="39"/>
      <c r="H4" s="39"/>
      <c r="I4" s="39"/>
      <c r="J4" s="39"/>
      <c r="K4" s="39"/>
      <c r="L4" s="39"/>
      <c r="M4" s="39"/>
      <c r="N4" s="39"/>
      <c r="O4" s="39"/>
      <c r="P4" s="39"/>
      <c r="Q4" s="39"/>
      <c r="R4" s="39"/>
      <c r="S4" s="39"/>
      <c r="T4" s="39"/>
      <c r="U4" s="39"/>
      <c r="W4" s="40"/>
      <c r="X4" s="40"/>
      <c r="Y4" s="40"/>
      <c r="Z4" s="40"/>
      <c r="AA4" s="40"/>
      <c r="AB4" s="40"/>
      <c r="AC4" s="40"/>
      <c r="AD4" s="40"/>
      <c r="AE4" s="40"/>
      <c r="AF4" s="40"/>
      <c r="AG4" s="40"/>
      <c r="AH4" s="40"/>
      <c r="AI4" s="40"/>
    </row>
    <row r="5" spans="1:45" ht="13.5" customHeight="1" thickBot="1" x14ac:dyDescent="0.25">
      <c r="A5" s="383"/>
      <c r="B5" s="384"/>
      <c r="C5" s="384"/>
      <c r="D5" s="384"/>
      <c r="E5" s="385"/>
      <c r="F5" s="233"/>
      <c r="G5" s="41"/>
      <c r="H5" s="41"/>
      <c r="I5" s="41"/>
      <c r="J5" s="41"/>
      <c r="K5" s="41"/>
      <c r="L5" s="41"/>
      <c r="M5" s="41"/>
      <c r="N5" s="41"/>
      <c r="O5" s="41"/>
      <c r="P5" s="41"/>
      <c r="Q5" s="41"/>
      <c r="R5" s="41"/>
      <c r="S5" s="41"/>
      <c r="T5" s="41"/>
      <c r="U5" s="41"/>
      <c r="W5" s="40"/>
      <c r="X5" s="40"/>
      <c r="Y5" s="40"/>
      <c r="Z5" s="40"/>
      <c r="AA5" s="40"/>
      <c r="AB5" s="40"/>
      <c r="AC5" s="40"/>
      <c r="AD5" s="40"/>
      <c r="AE5" s="40"/>
      <c r="AF5" s="40"/>
      <c r="AG5" s="40"/>
      <c r="AH5" s="40"/>
      <c r="AI5" s="40"/>
    </row>
    <row r="6" spans="1:45" ht="36" customHeight="1" thickTop="1" thickBot="1" x14ac:dyDescent="0.25">
      <c r="A6" s="383"/>
      <c r="B6" s="384"/>
      <c r="C6" s="384"/>
      <c r="D6" s="384"/>
      <c r="E6" s="385"/>
      <c r="F6" s="233"/>
      <c r="G6" s="231"/>
      <c r="I6" s="231" t="s">
        <v>195</v>
      </c>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42"/>
      <c r="AJ6" s="280" t="s">
        <v>569</v>
      </c>
      <c r="AK6" s="281"/>
      <c r="AL6" s="281"/>
      <c r="AM6" s="282"/>
    </row>
    <row r="7" spans="1:45" ht="13.5" customHeight="1" thickTop="1" x14ac:dyDescent="0.2">
      <c r="A7" s="383"/>
      <c r="B7" s="384"/>
      <c r="C7" s="384"/>
      <c r="D7" s="384"/>
      <c r="E7" s="385"/>
      <c r="F7" s="233"/>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row>
    <row r="8" spans="1:45" ht="13.5" customHeight="1" thickBot="1" x14ac:dyDescent="0.25">
      <c r="A8" s="383"/>
      <c r="B8" s="384"/>
      <c r="C8" s="384"/>
      <c r="D8" s="384"/>
      <c r="E8" s="385"/>
      <c r="F8" s="233"/>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N8" s="176" t="s">
        <v>431</v>
      </c>
    </row>
    <row r="9" spans="1:45" ht="15.75" customHeight="1" thickTop="1" x14ac:dyDescent="0.2">
      <c r="A9" s="383"/>
      <c r="B9" s="384"/>
      <c r="C9" s="384"/>
      <c r="D9" s="384"/>
      <c r="E9" s="385"/>
      <c r="F9" s="233"/>
      <c r="S9" s="330" t="s">
        <v>586</v>
      </c>
      <c r="T9" s="331"/>
      <c r="U9" s="331"/>
      <c r="V9" s="331"/>
      <c r="W9" s="332"/>
      <c r="X9" s="332"/>
      <c r="Y9" s="332"/>
      <c r="Z9" s="332"/>
      <c r="AA9" s="332"/>
      <c r="AB9" s="332"/>
      <c r="AC9" s="332"/>
      <c r="AD9" s="332"/>
      <c r="AE9" s="332"/>
      <c r="AF9" s="332"/>
      <c r="AG9" s="332"/>
      <c r="AH9" s="332"/>
      <c r="AI9" s="43"/>
      <c r="AJ9" s="252" t="s">
        <v>645</v>
      </c>
      <c r="AK9" s="253"/>
      <c r="AL9" s="253"/>
      <c r="AM9" s="254"/>
      <c r="AN9" s="157" t="str">
        <f>IF(+ISBLANK(W9),"氏名を入力してください","OK")</f>
        <v>氏名を入力してください</v>
      </c>
    </row>
    <row r="10" spans="1:45" ht="36" customHeight="1" thickBot="1" x14ac:dyDescent="0.25">
      <c r="A10" s="383"/>
      <c r="B10" s="384"/>
      <c r="C10" s="384"/>
      <c r="D10" s="384"/>
      <c r="E10" s="385"/>
      <c r="F10" s="233"/>
      <c r="G10" s="44"/>
      <c r="H10" s="44"/>
      <c r="I10" s="44"/>
      <c r="J10" s="44"/>
      <c r="K10" s="45"/>
      <c r="L10" s="45"/>
      <c r="M10" s="45"/>
      <c r="N10" s="45"/>
      <c r="O10" s="45"/>
      <c r="P10" s="45"/>
      <c r="Q10" s="45"/>
      <c r="R10" s="45"/>
      <c r="S10" s="333" t="s">
        <v>196</v>
      </c>
      <c r="T10" s="333"/>
      <c r="U10" s="333"/>
      <c r="V10" s="333"/>
      <c r="W10" s="334"/>
      <c r="X10" s="334"/>
      <c r="Y10" s="334"/>
      <c r="Z10" s="334"/>
      <c r="AA10" s="334"/>
      <c r="AB10" s="334"/>
      <c r="AC10" s="334"/>
      <c r="AD10" s="334"/>
      <c r="AE10" s="334"/>
      <c r="AF10" s="334"/>
      <c r="AG10" s="334"/>
      <c r="AH10" s="334"/>
      <c r="AI10" s="46"/>
      <c r="AJ10" s="258"/>
      <c r="AK10" s="259"/>
      <c r="AL10" s="259"/>
      <c r="AM10" s="260"/>
      <c r="AN10" s="157" t="str">
        <f>IF(+ISBLANK(W10),"フリガナを入力してください","OK")</f>
        <v>フリガナを入力してください</v>
      </c>
    </row>
    <row r="11" spans="1:45" ht="13.5" customHeight="1" thickTop="1" thickBot="1" x14ac:dyDescent="0.25">
      <c r="A11" s="386"/>
      <c r="B11" s="387"/>
      <c r="C11" s="387"/>
      <c r="D11" s="387"/>
      <c r="E11" s="388"/>
      <c r="F11" s="233"/>
      <c r="G11" s="44"/>
      <c r="H11" s="44"/>
      <c r="I11" s="44"/>
      <c r="J11" s="44"/>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row>
    <row r="12" spans="1:45" ht="15" customHeight="1" thickBot="1" x14ac:dyDescent="0.25">
      <c r="A12" s="335"/>
      <c r="B12" s="335"/>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47"/>
      <c r="AP12" s="389" t="s">
        <v>477</v>
      </c>
      <c r="AQ12" s="390"/>
      <c r="AR12" s="390"/>
      <c r="AS12" s="391"/>
    </row>
    <row r="13" spans="1:45" s="36" customFormat="1" ht="24.9" customHeight="1" thickTop="1" thickBot="1" x14ac:dyDescent="0.25">
      <c r="A13" s="48"/>
      <c r="B13" s="336" t="s">
        <v>197</v>
      </c>
      <c r="C13" s="337"/>
      <c r="D13" s="337"/>
      <c r="E13" s="337"/>
      <c r="F13" s="337"/>
      <c r="G13" s="338"/>
      <c r="H13" s="339"/>
      <c r="I13" s="339"/>
      <c r="J13" s="339"/>
      <c r="K13" s="339"/>
      <c r="L13" s="49" t="s">
        <v>634</v>
      </c>
      <c r="M13" s="339"/>
      <c r="N13" s="339"/>
      <c r="O13" s="49" t="s">
        <v>198</v>
      </c>
      <c r="P13" s="339"/>
      <c r="Q13" s="339"/>
      <c r="R13" s="50" t="s">
        <v>199</v>
      </c>
      <c r="S13" s="336" t="s">
        <v>200</v>
      </c>
      <c r="T13" s="337"/>
      <c r="U13" s="337"/>
      <c r="V13" s="337"/>
      <c r="W13" s="337"/>
      <c r="X13" s="337"/>
      <c r="Y13" s="338"/>
      <c r="Z13" s="339"/>
      <c r="AA13" s="339"/>
      <c r="AB13" s="337" t="s">
        <v>201</v>
      </c>
      <c r="AC13" s="349"/>
      <c r="AD13" s="336" t="s">
        <v>202</v>
      </c>
      <c r="AE13" s="337"/>
      <c r="AF13" s="338"/>
      <c r="AG13" s="339"/>
      <c r="AH13" s="350"/>
      <c r="AI13" s="51"/>
      <c r="AJ13" s="280" t="s">
        <v>619</v>
      </c>
      <c r="AK13" s="281"/>
      <c r="AL13" s="281"/>
      <c r="AM13" s="282"/>
      <c r="AN13" s="157" t="str">
        <f>IF(+ISBLANK(H13),"生年月日を入力してください",
IF(+ISBLANK(M13),"生年月日を入力してください",
IF(+ISBLANK(P13),"生年月日を入力してください",
 IF(+ISBLANK(Z13),"年齢を入力してください",
IF(+ISBLANK(AG13),"性別を入力してください","OK")))))</f>
        <v>生年月日を入力してください</v>
      </c>
      <c r="AP13" s="159" t="s">
        <v>420</v>
      </c>
      <c r="AQ13" s="159" t="s">
        <v>421</v>
      </c>
      <c r="AR13" s="159" t="s">
        <v>80</v>
      </c>
      <c r="AS13" s="159" t="s">
        <v>476</v>
      </c>
    </row>
    <row r="14" spans="1:45" ht="24.9" customHeight="1" thickTop="1" x14ac:dyDescent="0.2">
      <c r="A14" s="301" t="s">
        <v>203</v>
      </c>
      <c r="B14" s="340"/>
      <c r="C14" s="291"/>
      <c r="D14" s="291"/>
      <c r="E14" s="291"/>
      <c r="F14" s="291"/>
      <c r="G14" s="291"/>
      <c r="H14" s="289" t="s">
        <v>0</v>
      </c>
      <c r="I14" s="341"/>
      <c r="J14" s="290"/>
      <c r="K14" s="291"/>
      <c r="L14" s="291"/>
      <c r="M14" s="291"/>
      <c r="N14" s="291"/>
      <c r="O14" s="291"/>
      <c r="P14" s="291"/>
      <c r="Q14" s="342"/>
      <c r="R14" s="398" t="s">
        <v>1</v>
      </c>
      <c r="S14" s="398"/>
      <c r="T14" s="351"/>
      <c r="U14" s="351"/>
      <c r="V14" s="351"/>
      <c r="W14" s="351"/>
      <c r="X14" s="351"/>
      <c r="Y14" s="351"/>
      <c r="Z14" s="351"/>
      <c r="AA14" s="351"/>
      <c r="AB14" s="351"/>
      <c r="AC14" s="290"/>
      <c r="AD14" s="289" t="s">
        <v>2</v>
      </c>
      <c r="AE14" s="341"/>
      <c r="AF14" s="192"/>
      <c r="AG14" s="289" t="s">
        <v>3</v>
      </c>
      <c r="AH14" s="352"/>
      <c r="AI14" s="51"/>
      <c r="AJ14" s="252" t="s">
        <v>625</v>
      </c>
      <c r="AK14" s="253"/>
      <c r="AL14" s="253"/>
      <c r="AM14" s="254"/>
      <c r="AN14" s="157" t="str">
        <f>IF(AND(+ISBLANK(B14),+ISBLANK(B15)),"大学名または大学院名を入力してください",
IF(AND(+ISBLANK(J14),+ISBLANK(J15)),"学部または研究科名を入力してください",
IF(AND(+ISBLANK(T14),+ISBLANK(S15)),"学科または専攻を入力してください",
IF(AND(+ISBLANK(AF14),+ISBLANK(AF15)),"学年を入力してください",
IF(+ISBLANK(AG14),"性別を入力してください","OK")))))</f>
        <v>大学名または大学院名を入力してください</v>
      </c>
      <c r="AP14" s="160" t="s">
        <v>418</v>
      </c>
      <c r="AQ14" s="160" t="s">
        <v>422</v>
      </c>
      <c r="AR14" s="160" t="s">
        <v>312</v>
      </c>
      <c r="AS14" s="160" t="s">
        <v>438</v>
      </c>
    </row>
    <row r="15" spans="1:45" ht="24.9" customHeight="1" thickBot="1" x14ac:dyDescent="0.25">
      <c r="A15" s="279"/>
      <c r="B15" s="343"/>
      <c r="C15" s="344"/>
      <c r="D15" s="344"/>
      <c r="E15" s="344"/>
      <c r="F15" s="344"/>
      <c r="G15" s="399" t="s">
        <v>251</v>
      </c>
      <c r="H15" s="399"/>
      <c r="I15" s="400"/>
      <c r="J15" s="345"/>
      <c r="K15" s="346"/>
      <c r="L15" s="346"/>
      <c r="M15" s="346"/>
      <c r="N15" s="346"/>
      <c r="O15" s="347"/>
      <c r="P15" s="348" t="s">
        <v>204</v>
      </c>
      <c r="Q15" s="348"/>
      <c r="R15" s="348"/>
      <c r="S15" s="357"/>
      <c r="T15" s="357"/>
      <c r="U15" s="357"/>
      <c r="V15" s="357"/>
      <c r="W15" s="357"/>
      <c r="X15" s="348" t="s">
        <v>205</v>
      </c>
      <c r="Y15" s="348"/>
      <c r="Z15" s="357"/>
      <c r="AA15" s="357"/>
      <c r="AB15" s="357"/>
      <c r="AC15" s="358"/>
      <c r="AD15" s="353" t="s">
        <v>206</v>
      </c>
      <c r="AE15" s="359"/>
      <c r="AF15" s="193"/>
      <c r="AG15" s="353" t="s">
        <v>3</v>
      </c>
      <c r="AH15" s="354"/>
      <c r="AI15" s="51"/>
      <c r="AJ15" s="258"/>
      <c r="AK15" s="259"/>
      <c r="AL15" s="259"/>
      <c r="AM15" s="260"/>
      <c r="AN15" s="157" t="str">
        <f>IF(AND(+ISBLANK(B14),+ISBLANK(B15)),"大学名または大学院名を入力してください",
IF(AND(+ISBLANK(J14),+ISBLANK(J15)),"学部または研究科名を入力してください",
IF(AND(+ISBLANK(T14),+ISBLANK(S15)),"学科または専攻を入力してください",
IF(AND(+ISBLANK(AF14),+ISBLANK(AF15)),"学年を入力してください",
IF(AND(+ISBLANK(B14),+ISBLANK(Z15)),"課程を入力してください","OK")))))</f>
        <v>大学名または大学院名を入力してください</v>
      </c>
      <c r="AP15" s="160" t="s">
        <v>419</v>
      </c>
      <c r="AQ15" s="160" t="s">
        <v>423</v>
      </c>
      <c r="AR15" s="160" t="s">
        <v>594</v>
      </c>
      <c r="AS15" s="160" t="s">
        <v>430</v>
      </c>
    </row>
    <row r="16" spans="1:45" ht="24.9" customHeight="1" thickTop="1" thickBot="1" x14ac:dyDescent="0.25">
      <c r="A16" s="205" t="s">
        <v>495</v>
      </c>
      <c r="B16" s="288" t="s">
        <v>557</v>
      </c>
      <c r="C16" s="289"/>
      <c r="D16" s="289"/>
      <c r="E16" s="289"/>
      <c r="F16" s="289"/>
      <c r="G16" s="290"/>
      <c r="H16" s="291"/>
      <c r="I16" s="291"/>
      <c r="J16" s="291"/>
      <c r="K16" s="292"/>
      <c r="L16" s="321" t="s">
        <v>496</v>
      </c>
      <c r="M16" s="322"/>
      <c r="N16" s="322"/>
      <c r="O16" s="322"/>
      <c r="P16" s="322"/>
      <c r="Q16" s="323"/>
      <c r="R16" s="324"/>
      <c r="S16" s="324"/>
      <c r="T16" s="324"/>
      <c r="U16" s="325"/>
      <c r="V16" s="175"/>
      <c r="W16" s="175"/>
      <c r="X16" s="175"/>
      <c r="Y16" s="175"/>
      <c r="Z16" s="175"/>
      <c r="AA16" s="175"/>
      <c r="AB16" s="175"/>
      <c r="AC16" s="175"/>
      <c r="AD16" s="175"/>
      <c r="AE16" s="175"/>
      <c r="AF16" s="175"/>
      <c r="AG16" s="175"/>
      <c r="AH16" s="206"/>
      <c r="AI16" s="51"/>
      <c r="AJ16" s="326" t="s">
        <v>563</v>
      </c>
      <c r="AK16" s="327"/>
      <c r="AL16" s="327"/>
      <c r="AM16" s="328"/>
      <c r="AN16" s="157" t="str">
        <f>IF(+ISBLANK(G16),"GPAを入力してください",
 IF(+ISBLANK(Q16),"取得単位数を入力してください","OK"))</f>
        <v>GPAを入力してください</v>
      </c>
      <c r="AQ16" s="160" t="s">
        <v>424</v>
      </c>
      <c r="AR16" s="160" t="s">
        <v>595</v>
      </c>
      <c r="AS16" s="160" t="s">
        <v>429</v>
      </c>
    </row>
    <row r="17" spans="1:45" ht="24.9" customHeight="1" thickTop="1" thickBot="1" x14ac:dyDescent="0.25">
      <c r="A17" s="278" t="s">
        <v>494</v>
      </c>
      <c r="B17" s="288" t="s">
        <v>428</v>
      </c>
      <c r="C17" s="289"/>
      <c r="D17" s="289"/>
      <c r="E17" s="289"/>
      <c r="F17" s="289"/>
      <c r="G17" s="290"/>
      <c r="H17" s="291"/>
      <c r="I17" s="291"/>
      <c r="J17" s="291"/>
      <c r="K17" s="292"/>
      <c r="L17" s="293"/>
      <c r="M17" s="294"/>
      <c r="N17" s="294"/>
      <c r="O17" s="294"/>
      <c r="P17" s="294"/>
      <c r="Q17" s="294"/>
      <c r="R17" s="294"/>
      <c r="S17" s="294"/>
      <c r="T17" s="294"/>
      <c r="U17" s="294"/>
      <c r="V17" s="294"/>
      <c r="W17" s="294"/>
      <c r="X17" s="294"/>
      <c r="Y17" s="294"/>
      <c r="Z17" s="294"/>
      <c r="AA17" s="294"/>
      <c r="AB17" s="294"/>
      <c r="AC17" s="294"/>
      <c r="AD17" s="294"/>
      <c r="AE17" s="294"/>
      <c r="AF17" s="294"/>
      <c r="AG17" s="294"/>
      <c r="AH17" s="295"/>
      <c r="AI17" s="51"/>
      <c r="AJ17" s="280" t="s">
        <v>497</v>
      </c>
      <c r="AK17" s="281"/>
      <c r="AL17" s="281"/>
      <c r="AM17" s="282"/>
      <c r="AN17" s="157" t="str">
        <f>IF(+ISBLANK(G17),"住居種類を入力してください","OK")</f>
        <v>住居種類を入力してください</v>
      </c>
      <c r="AQ17" s="160" t="s">
        <v>425</v>
      </c>
      <c r="AR17" s="160" t="s">
        <v>87</v>
      </c>
      <c r="AS17" s="160" t="s">
        <v>475</v>
      </c>
    </row>
    <row r="18" spans="1:45" ht="24.9" customHeight="1" thickTop="1" thickBot="1" x14ac:dyDescent="0.25">
      <c r="A18" s="278"/>
      <c r="B18" s="296" t="s">
        <v>207</v>
      </c>
      <c r="C18" s="297"/>
      <c r="D18" s="297"/>
      <c r="E18" s="297"/>
      <c r="F18" s="298"/>
      <c r="G18" s="369"/>
      <c r="H18" s="369"/>
      <c r="I18" s="369"/>
      <c r="J18" s="369"/>
      <c r="K18" s="369"/>
      <c r="L18" s="365"/>
      <c r="M18" s="366"/>
      <c r="N18" s="366"/>
      <c r="O18" s="366"/>
      <c r="P18" s="366"/>
      <c r="Q18" s="366"/>
      <c r="R18" s="366"/>
      <c r="S18" s="366"/>
      <c r="T18" s="366"/>
      <c r="U18" s="366"/>
      <c r="V18" s="366"/>
      <c r="W18" s="366"/>
      <c r="X18" s="366"/>
      <c r="Y18" s="366"/>
      <c r="Z18" s="366"/>
      <c r="AA18" s="366"/>
      <c r="AB18" s="366"/>
      <c r="AC18" s="366"/>
      <c r="AD18" s="366"/>
      <c r="AE18" s="366"/>
      <c r="AF18" s="366"/>
      <c r="AG18" s="366"/>
      <c r="AH18" s="367"/>
      <c r="AI18" s="52"/>
      <c r="AJ18" s="326" t="s">
        <v>498</v>
      </c>
      <c r="AK18" s="327"/>
      <c r="AL18" s="327"/>
      <c r="AM18" s="328"/>
      <c r="AN18" s="157" t="str">
        <f>IF(+ISBLANK(L19),"住所1を入力してください","OK")</f>
        <v>住所1を入力してください</v>
      </c>
      <c r="AQ18" s="160" t="s">
        <v>426</v>
      </c>
      <c r="AS18" s="160" t="s">
        <v>439</v>
      </c>
    </row>
    <row r="19" spans="1:45" ht="24.9" customHeight="1" thickTop="1" thickBot="1" x14ac:dyDescent="0.25">
      <c r="A19" s="278"/>
      <c r="B19" s="283" t="s">
        <v>564</v>
      </c>
      <c r="C19" s="284"/>
      <c r="D19" s="284"/>
      <c r="E19" s="284"/>
      <c r="F19" s="284"/>
      <c r="G19" s="284"/>
      <c r="H19" s="284"/>
      <c r="I19" s="284"/>
      <c r="J19" s="284"/>
      <c r="K19" s="284"/>
      <c r="L19" s="285"/>
      <c r="M19" s="286"/>
      <c r="N19" s="286"/>
      <c r="O19" s="286"/>
      <c r="P19" s="286"/>
      <c r="Q19" s="286"/>
      <c r="R19" s="286"/>
      <c r="S19" s="286"/>
      <c r="T19" s="286"/>
      <c r="U19" s="286"/>
      <c r="V19" s="286"/>
      <c r="W19" s="286"/>
      <c r="X19" s="286"/>
      <c r="Y19" s="286"/>
      <c r="Z19" s="286"/>
      <c r="AA19" s="286"/>
      <c r="AB19" s="286"/>
      <c r="AC19" s="286"/>
      <c r="AD19" s="286"/>
      <c r="AE19" s="286"/>
      <c r="AF19" s="286"/>
      <c r="AG19" s="286"/>
      <c r="AH19" s="287"/>
      <c r="AI19" s="52"/>
      <c r="AJ19" s="326" t="s">
        <v>623</v>
      </c>
      <c r="AK19" s="327"/>
      <c r="AL19" s="327"/>
      <c r="AM19" s="328"/>
      <c r="AN19" s="157" t="str">
        <f>IF(+ISBLANK(L20),"住所2を入力してください
住所1で記入済の場合、このメッセージは無視してください","OK")</f>
        <v>住所2を入力してください
住所1で記入済の場合、このメッセージは無視してください</v>
      </c>
      <c r="AO19" s="194"/>
      <c r="AP19" s="194"/>
      <c r="AS19" s="160" t="s">
        <v>440</v>
      </c>
    </row>
    <row r="20" spans="1:45" ht="24.9" customHeight="1" thickTop="1" thickBot="1" x14ac:dyDescent="0.25">
      <c r="A20" s="279"/>
      <c r="B20" s="283" t="s">
        <v>499</v>
      </c>
      <c r="C20" s="284"/>
      <c r="D20" s="284"/>
      <c r="E20" s="284"/>
      <c r="F20" s="284"/>
      <c r="G20" s="284"/>
      <c r="H20" s="284"/>
      <c r="I20" s="284"/>
      <c r="J20" s="284"/>
      <c r="K20" s="284"/>
      <c r="L20" s="368"/>
      <c r="M20" s="363"/>
      <c r="N20" s="363"/>
      <c r="O20" s="363"/>
      <c r="P20" s="363"/>
      <c r="Q20" s="363"/>
      <c r="R20" s="363"/>
      <c r="S20" s="363"/>
      <c r="T20" s="363"/>
      <c r="U20" s="363"/>
      <c r="V20" s="363"/>
      <c r="W20" s="363"/>
      <c r="X20" s="363"/>
      <c r="Y20" s="363"/>
      <c r="Z20" s="363"/>
      <c r="AA20" s="363"/>
      <c r="AB20" s="363"/>
      <c r="AC20" s="363"/>
      <c r="AD20" s="363"/>
      <c r="AE20" s="363"/>
      <c r="AF20" s="363"/>
      <c r="AG20" s="363"/>
      <c r="AH20" s="364"/>
      <c r="AI20" s="52"/>
      <c r="AJ20" s="326" t="s">
        <v>592</v>
      </c>
      <c r="AK20" s="327"/>
      <c r="AL20" s="327"/>
      <c r="AM20" s="328"/>
      <c r="AN20" s="157" t="str">
        <f>IF(+ISBLANK(F21),"固定電話番号を入力してください",
 IF(+ISBLANK(U20),"E-mailを入力してください","OK"))</f>
        <v>固定電話番号を入力してください</v>
      </c>
      <c r="AO20" s="194"/>
      <c r="AP20" s="194"/>
      <c r="AS20" s="160" t="s" ph="1">
        <v>436</v>
      </c>
    </row>
    <row r="21" spans="1:45" ht="24.9" customHeight="1" thickTop="1" x14ac:dyDescent="0.2">
      <c r="A21" s="299" t="s">
        <v>208</v>
      </c>
      <c r="B21" s="288" t="s">
        <v>209</v>
      </c>
      <c r="C21" s="289"/>
      <c r="D21" s="289"/>
      <c r="E21" s="341"/>
      <c r="F21" s="375"/>
      <c r="G21" s="376"/>
      <c r="H21" s="376"/>
      <c r="I21" s="376"/>
      <c r="J21" s="376"/>
      <c r="K21" s="376"/>
      <c r="L21" s="376"/>
      <c r="M21" s="376"/>
      <c r="N21" s="376"/>
      <c r="O21" s="376"/>
      <c r="P21" s="376"/>
      <c r="Q21" s="377" t="s">
        <v>621</v>
      </c>
      <c r="R21" s="378"/>
      <c r="S21" s="378"/>
      <c r="T21" s="379"/>
      <c r="U21" s="361"/>
      <c r="V21" s="286"/>
      <c r="W21" s="286"/>
      <c r="X21" s="286"/>
      <c r="Y21" s="286"/>
      <c r="Z21" s="286"/>
      <c r="AA21" s="286"/>
      <c r="AB21" s="286"/>
      <c r="AC21" s="286"/>
      <c r="AD21" s="286"/>
      <c r="AE21" s="286"/>
      <c r="AF21" s="286"/>
      <c r="AG21" s="286"/>
      <c r="AH21" s="287"/>
      <c r="AI21" s="52"/>
      <c r="AJ21" s="252" t="s">
        <v>620</v>
      </c>
      <c r="AK21" s="253"/>
      <c r="AL21" s="253"/>
      <c r="AM21" s="254"/>
      <c r="AN21" s="157" t="str">
        <f>IF(+ISBLANK(F21),"電話番号、メールアドレスを入力してください",
 IF(+ISBLANK(U21),"携帯mailを入力してください","OK"))</f>
        <v>電話番号、メールアドレスを入力してください</v>
      </c>
      <c r="AS21" s="160" t="s">
        <v>441</v>
      </c>
    </row>
    <row r="22" spans="1:45" ht="24.9" customHeight="1" thickBot="1" x14ac:dyDescent="0.25">
      <c r="A22" s="300"/>
      <c r="B22" s="392" t="s">
        <v>210</v>
      </c>
      <c r="C22" s="393"/>
      <c r="D22" s="393"/>
      <c r="E22" s="394"/>
      <c r="F22" s="368"/>
      <c r="G22" s="363"/>
      <c r="H22" s="395"/>
      <c r="I22" s="395"/>
      <c r="J22" s="395"/>
      <c r="K22" s="395"/>
      <c r="L22" s="395"/>
      <c r="M22" s="395"/>
      <c r="N22" s="395"/>
      <c r="O22" s="395"/>
      <c r="P22" s="395"/>
      <c r="Q22" s="396" t="s">
        <v>618</v>
      </c>
      <c r="R22" s="397"/>
      <c r="S22" s="393"/>
      <c r="T22" s="394"/>
      <c r="U22" s="362"/>
      <c r="V22" s="363"/>
      <c r="W22" s="363"/>
      <c r="X22" s="363"/>
      <c r="Y22" s="363"/>
      <c r="Z22" s="363"/>
      <c r="AA22" s="363"/>
      <c r="AB22" s="363"/>
      <c r="AC22" s="363"/>
      <c r="AD22" s="363"/>
      <c r="AE22" s="363"/>
      <c r="AF22" s="363"/>
      <c r="AG22" s="363"/>
      <c r="AH22" s="364"/>
      <c r="AI22" s="52"/>
      <c r="AJ22" s="258"/>
      <c r="AK22" s="259"/>
      <c r="AL22" s="259"/>
      <c r="AM22" s="260"/>
      <c r="AN22" s="157" t="str">
        <f>IF(+ISBLANK(F22),"携帯電話番号、メールアドレスを入力してください",
 IF(+ISBLANK(U22),"携帯mailを入力してください","OK"))</f>
        <v>携帯電話番号、メールアドレスを入力してください</v>
      </c>
      <c r="AS22" s="160" t="s">
        <v>442</v>
      </c>
    </row>
    <row r="23" spans="1:45" ht="24.9" customHeight="1" thickTop="1" x14ac:dyDescent="0.2">
      <c r="A23" s="301" t="s">
        <v>211</v>
      </c>
      <c r="B23" s="316" t="s">
        <v>212</v>
      </c>
      <c r="C23" s="317"/>
      <c r="D23" s="317"/>
      <c r="E23" s="317"/>
      <c r="F23" s="317"/>
      <c r="G23" s="318"/>
      <c r="H23" s="319"/>
      <c r="I23" s="320"/>
      <c r="J23" s="320"/>
      <c r="K23" s="320"/>
      <c r="L23" s="53" t="s">
        <v>193</v>
      </c>
      <c r="M23" s="320"/>
      <c r="N23" s="320"/>
      <c r="O23" s="53" t="s">
        <v>198</v>
      </c>
      <c r="P23" s="320"/>
      <c r="Q23" s="320"/>
      <c r="R23" s="54" t="s">
        <v>199</v>
      </c>
      <c r="S23" s="149"/>
      <c r="T23" s="149"/>
      <c r="U23" s="149"/>
      <c r="V23" s="149"/>
      <c r="W23" s="149"/>
      <c r="X23" s="149"/>
      <c r="Y23" s="149"/>
      <c r="Z23" s="149"/>
      <c r="AA23" s="149"/>
      <c r="AB23" s="149"/>
      <c r="AC23" s="149"/>
      <c r="AD23" s="149"/>
      <c r="AE23" s="149"/>
      <c r="AF23" s="149"/>
      <c r="AG23" s="149"/>
      <c r="AH23" s="150"/>
      <c r="AI23" s="55"/>
      <c r="AJ23" s="252" t="s">
        <v>624</v>
      </c>
      <c r="AK23" s="253"/>
      <c r="AL23" s="253"/>
      <c r="AM23" s="254"/>
      <c r="AN23" s="157" t="str">
        <f>IF(+ISBLANK(H23),"入学年月日を入力してください",
 IF(+ISBLANK(M23),"入学年月日を入力してください",
IF(+ISBLANK(P23),"入学年月日を入力してください","OK")))</f>
        <v>入学年月日を入力してください</v>
      </c>
      <c r="AS23" s="160" t="s">
        <v>443</v>
      </c>
    </row>
    <row r="24" spans="1:45" ht="24.9" customHeight="1" thickBot="1" x14ac:dyDescent="0.25">
      <c r="A24" s="279"/>
      <c r="B24" s="370" t="s">
        <v>213</v>
      </c>
      <c r="C24" s="371"/>
      <c r="D24" s="371"/>
      <c r="E24" s="371"/>
      <c r="F24" s="371"/>
      <c r="G24" s="372"/>
      <c r="H24" s="373"/>
      <c r="I24" s="374"/>
      <c r="J24" s="374"/>
      <c r="K24" s="374"/>
      <c r="L24" s="57" t="s">
        <v>193</v>
      </c>
      <c r="M24" s="374"/>
      <c r="N24" s="374"/>
      <c r="O24" s="57" t="s">
        <v>198</v>
      </c>
      <c r="P24" s="374"/>
      <c r="Q24" s="374"/>
      <c r="R24" s="58" t="s">
        <v>199</v>
      </c>
      <c r="S24" s="151"/>
      <c r="T24" s="151"/>
      <c r="U24" s="151"/>
      <c r="V24" s="151"/>
      <c r="W24" s="151"/>
      <c r="X24" s="151"/>
      <c r="Y24" s="151"/>
      <c r="Z24" s="151"/>
      <c r="AA24" s="151"/>
      <c r="AB24" s="151"/>
      <c r="AC24" s="151"/>
      <c r="AD24" s="151"/>
      <c r="AE24" s="151"/>
      <c r="AF24" s="151"/>
      <c r="AG24" s="151"/>
      <c r="AH24" s="152"/>
      <c r="AI24" s="55"/>
      <c r="AJ24" s="258"/>
      <c r="AK24" s="259"/>
      <c r="AL24" s="259"/>
      <c r="AM24" s="260"/>
      <c r="AN24" s="157" t="str">
        <f>IF(+ISBLANK(H24),"卒業予定年月日を入力してください",
 IF(+ISBLANK(M24),"卒業予定年月日を入力してください",
IF(+ISBLANK(P24),"入学年月日を入力してください","OK")))</f>
        <v>卒業予定年月日を入力してください</v>
      </c>
      <c r="AS24" s="160" t="s">
        <v>444</v>
      </c>
    </row>
    <row r="25" spans="1:45" ht="24.9" customHeight="1" thickTop="1" thickBot="1" x14ac:dyDescent="0.25">
      <c r="A25" s="314" t="s">
        <v>214</v>
      </c>
      <c r="B25" s="316" t="s">
        <v>215</v>
      </c>
      <c r="C25" s="317"/>
      <c r="D25" s="317"/>
      <c r="E25" s="317"/>
      <c r="F25" s="317"/>
      <c r="G25" s="318"/>
      <c r="H25" s="319"/>
      <c r="I25" s="320"/>
      <c r="J25" s="320"/>
      <c r="K25" s="320"/>
      <c r="L25" s="53" t="s">
        <v>193</v>
      </c>
      <c r="M25" s="320"/>
      <c r="N25" s="320"/>
      <c r="O25" s="53" t="s">
        <v>198</v>
      </c>
      <c r="P25" s="320"/>
      <c r="Q25" s="320"/>
      <c r="R25" s="54" t="s">
        <v>199</v>
      </c>
      <c r="S25" s="149"/>
      <c r="T25" s="149"/>
      <c r="U25" s="149"/>
      <c r="V25" s="149"/>
      <c r="W25" s="149"/>
      <c r="X25" s="149"/>
      <c r="Y25" s="149"/>
      <c r="Z25" s="149"/>
      <c r="AA25" s="149"/>
      <c r="AB25" s="149"/>
      <c r="AC25" s="149"/>
      <c r="AD25" s="149"/>
      <c r="AE25" s="149"/>
      <c r="AF25" s="149"/>
      <c r="AG25" s="149"/>
      <c r="AH25" s="150"/>
      <c r="AI25" s="55"/>
      <c r="AJ25" s="156"/>
      <c r="AK25" s="156"/>
      <c r="AL25" s="156"/>
      <c r="AM25" s="156"/>
      <c r="AS25" s="160" t="s">
        <v>445</v>
      </c>
    </row>
    <row r="26" spans="1:45" ht="24.9" customHeight="1" thickTop="1" thickBot="1" x14ac:dyDescent="0.25">
      <c r="A26" s="315"/>
      <c r="B26" s="370" t="s">
        <v>216</v>
      </c>
      <c r="C26" s="371"/>
      <c r="D26" s="371"/>
      <c r="E26" s="371"/>
      <c r="F26" s="371"/>
      <c r="G26" s="372"/>
      <c r="H26" s="373"/>
      <c r="I26" s="374"/>
      <c r="J26" s="374"/>
      <c r="K26" s="374"/>
      <c r="L26" s="57" t="s">
        <v>193</v>
      </c>
      <c r="M26" s="374"/>
      <c r="N26" s="374"/>
      <c r="O26" s="57" t="s">
        <v>198</v>
      </c>
      <c r="P26" s="374"/>
      <c r="Q26" s="374"/>
      <c r="R26" s="57" t="s">
        <v>199</v>
      </c>
      <c r="S26" s="153"/>
      <c r="T26" s="154"/>
      <c r="U26" s="154"/>
      <c r="V26" s="360"/>
      <c r="W26" s="360"/>
      <c r="X26" s="151"/>
      <c r="Y26" s="151"/>
      <c r="Z26" s="151"/>
      <c r="AA26" s="151"/>
      <c r="AB26" s="151"/>
      <c r="AC26" s="151"/>
      <c r="AD26" s="151"/>
      <c r="AE26" s="151"/>
      <c r="AF26" s="151"/>
      <c r="AG26" s="151"/>
      <c r="AH26" s="152"/>
      <c r="AI26" s="55"/>
      <c r="AJ26" s="326" t="s">
        <v>633</v>
      </c>
      <c r="AK26" s="327"/>
      <c r="AL26" s="327"/>
      <c r="AM26" s="328"/>
      <c r="AN26" s="157" t="str">
        <f>IF(+ISBLANK(H26),"卒業予定年月日を入力してください",
 IF(+ISBLANK(M26),"卒業予定年月日を入力してください",
IF(+ISBLANK(P26),"入学年月日を入力してください","OK")))</f>
        <v>卒業予定年月日を入力してください</v>
      </c>
      <c r="AS26" s="160" t="s">
        <v>446</v>
      </c>
    </row>
    <row r="27" spans="1:45" ht="24.9" customHeight="1" thickTop="1" x14ac:dyDescent="0.2">
      <c r="A27" s="301" t="s">
        <v>217</v>
      </c>
      <c r="B27" s="302" t="str">
        <f>CONCATENATE("〒"&amp;G18&amp;" ",L19&amp;" ",L20)</f>
        <v xml:space="preserve">〒  </v>
      </c>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4"/>
      <c r="AI27" s="52"/>
      <c r="AJ27" s="252" t="s">
        <v>626</v>
      </c>
      <c r="AK27" s="253"/>
      <c r="AL27" s="253"/>
      <c r="AM27" s="254"/>
      <c r="AN27" s="157" t="str">
        <f>IF(LEN(SUBSTITUTE(SUBSTITUTE(+RIGHT(B27,LEN(B27)-1),"　","")," ",""))=0,"家族住所を入力してください","OK")</f>
        <v>家族住所を入力してください</v>
      </c>
      <c r="AS27" s="160" t="s">
        <v>447</v>
      </c>
    </row>
    <row r="28" spans="1:45" ht="24.9" customHeight="1" x14ac:dyDescent="0.2">
      <c r="A28" s="278"/>
      <c r="B28" s="305"/>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7"/>
      <c r="AI28" s="52"/>
      <c r="AJ28" s="255"/>
      <c r="AK28" s="256"/>
      <c r="AL28" s="256"/>
      <c r="AM28" s="257"/>
      <c r="AS28" s="160" t="s">
        <v>448</v>
      </c>
    </row>
    <row r="29" spans="1:45" ht="24.9" customHeight="1" thickBot="1" x14ac:dyDescent="0.25">
      <c r="A29" s="279"/>
      <c r="B29" s="308"/>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10"/>
      <c r="AI29" s="52"/>
      <c r="AJ29" s="258"/>
      <c r="AK29" s="259"/>
      <c r="AL29" s="259"/>
      <c r="AM29" s="260"/>
      <c r="AN29" s="230"/>
      <c r="AS29" s="160" t="s">
        <v>577</v>
      </c>
    </row>
    <row r="30" spans="1:45" ht="29.25" customHeight="1" thickTop="1" x14ac:dyDescent="0.2">
      <c r="A30" s="311" t="s">
        <v>501</v>
      </c>
      <c r="B30" s="355" t="s">
        <v>505</v>
      </c>
      <c r="C30" s="356"/>
      <c r="D30" s="356"/>
      <c r="E30" s="356"/>
      <c r="F30" s="261"/>
      <c r="G30" s="262"/>
      <c r="H30" s="262"/>
      <c r="I30" s="263"/>
      <c r="J30" s="264" t="s">
        <v>562</v>
      </c>
      <c r="K30" s="264"/>
      <c r="L30" s="264"/>
      <c r="M30" s="264"/>
      <c r="N30" s="264"/>
      <c r="O30" s="264"/>
      <c r="P30" s="264"/>
      <c r="Q30" s="264"/>
      <c r="R30" s="265"/>
      <c r="S30" s="275"/>
      <c r="T30" s="276"/>
      <c r="U30" s="276"/>
      <c r="V30" s="276"/>
      <c r="W30" s="276"/>
      <c r="X30" s="276"/>
      <c r="Y30" s="276"/>
      <c r="Z30" s="276"/>
      <c r="AA30" s="276"/>
      <c r="AB30" s="276"/>
      <c r="AC30" s="276"/>
      <c r="AD30" s="276"/>
      <c r="AE30" s="276"/>
      <c r="AF30" s="276"/>
      <c r="AG30" s="276"/>
      <c r="AH30" s="277"/>
      <c r="AI30" s="59"/>
      <c r="AJ30" s="252" t="s">
        <v>506</v>
      </c>
      <c r="AK30" s="253"/>
      <c r="AL30" s="253"/>
      <c r="AM30" s="254"/>
      <c r="AN30" s="157" t="str">
        <f>IF(+ISBLANK(B30),"就職/進学を選択してください",
 IF(+ISBLANK(S30),"進路希望先入力してください","OK"))</f>
        <v>進路希望先入力してください</v>
      </c>
      <c r="AQ30" s="160" t="s">
        <v>503</v>
      </c>
      <c r="AS30" s="160" t="s">
        <v>449</v>
      </c>
    </row>
    <row r="31" spans="1:45" ht="24.9" customHeight="1" thickBot="1" x14ac:dyDescent="0.25">
      <c r="A31" s="312"/>
      <c r="B31" s="243" t="s">
        <v>500</v>
      </c>
      <c r="C31" s="244"/>
      <c r="D31" s="244"/>
      <c r="E31" s="245"/>
      <c r="F31" s="266"/>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8"/>
      <c r="AI31" s="59"/>
      <c r="AJ31" s="258"/>
      <c r="AK31" s="259"/>
      <c r="AL31" s="259"/>
      <c r="AM31" s="260"/>
      <c r="AQ31" s="160" t="s">
        <v>504</v>
      </c>
      <c r="AS31" s="160" t="s">
        <v>450</v>
      </c>
    </row>
    <row r="32" spans="1:45" ht="24.9" customHeight="1" thickTop="1" x14ac:dyDescent="0.2">
      <c r="A32" s="312"/>
      <c r="B32" s="246"/>
      <c r="C32" s="247"/>
      <c r="D32" s="247"/>
      <c r="E32" s="248"/>
      <c r="F32" s="269"/>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1"/>
      <c r="AI32" s="59"/>
      <c r="AJ32" s="252" t="s">
        <v>502</v>
      </c>
      <c r="AK32" s="253"/>
      <c r="AL32" s="253"/>
      <c r="AM32" s="254"/>
      <c r="AN32" s="157" t="str">
        <f>IF(+ISBLANK(F31),"進路希望の理由を入力してください","OK")</f>
        <v>進路希望の理由を入力してください</v>
      </c>
      <c r="AS32" s="160" t="s">
        <v>451</v>
      </c>
    </row>
    <row r="33" spans="1:45" ht="24.9" customHeight="1" x14ac:dyDescent="0.2">
      <c r="A33" s="312"/>
      <c r="B33" s="246"/>
      <c r="C33" s="247"/>
      <c r="D33" s="247"/>
      <c r="E33" s="248"/>
      <c r="F33" s="269"/>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1"/>
      <c r="AI33" s="59"/>
      <c r="AJ33" s="255"/>
      <c r="AK33" s="256"/>
      <c r="AL33" s="256"/>
      <c r="AM33" s="257"/>
      <c r="AS33" s="160" t="s">
        <v>572</v>
      </c>
    </row>
    <row r="34" spans="1:45" ht="24.9" customHeight="1" x14ac:dyDescent="0.2">
      <c r="A34" s="312"/>
      <c r="B34" s="246"/>
      <c r="C34" s="247"/>
      <c r="D34" s="247"/>
      <c r="E34" s="248"/>
      <c r="F34" s="269"/>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1"/>
      <c r="AI34" s="59"/>
      <c r="AJ34" s="255"/>
      <c r="AK34" s="256"/>
      <c r="AL34" s="256"/>
      <c r="AM34" s="257"/>
      <c r="AS34" s="160" t="s">
        <v>452</v>
      </c>
    </row>
    <row r="35" spans="1:45" ht="24.9" customHeight="1" x14ac:dyDescent="0.2">
      <c r="A35" s="312"/>
      <c r="B35" s="246"/>
      <c r="C35" s="247"/>
      <c r="D35" s="247"/>
      <c r="E35" s="248"/>
      <c r="F35" s="269"/>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1"/>
      <c r="AI35" s="59"/>
      <c r="AJ35" s="255"/>
      <c r="AK35" s="256"/>
      <c r="AL35" s="256"/>
      <c r="AM35" s="257"/>
      <c r="AS35" s="160" t="s">
        <v>453</v>
      </c>
    </row>
    <row r="36" spans="1:45" ht="24.9" customHeight="1" thickBot="1" x14ac:dyDescent="0.25">
      <c r="A36" s="313"/>
      <c r="B36" s="249"/>
      <c r="C36" s="250"/>
      <c r="D36" s="250"/>
      <c r="E36" s="251"/>
      <c r="F36" s="272"/>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4"/>
      <c r="AI36" s="59"/>
      <c r="AJ36" s="258"/>
      <c r="AK36" s="259"/>
      <c r="AL36" s="259"/>
      <c r="AM36" s="260"/>
      <c r="AS36" s="160" t="s">
        <v>454</v>
      </c>
    </row>
    <row r="37" spans="1:45" x14ac:dyDescent="0.2">
      <c r="AS37" s="160" t="s">
        <v>455</v>
      </c>
    </row>
    <row r="38" spans="1:45" x14ac:dyDescent="0.2">
      <c r="A38" s="242" t="s">
        <v>552</v>
      </c>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J38" s="222"/>
      <c r="AS38" s="160" t="s">
        <v>456</v>
      </c>
    </row>
    <row r="39" spans="1:45" ht="20.399999999999999" x14ac:dyDescent="0.2">
      <c r="A39" s="242"/>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S39" s="160" t="s" ph="1">
        <v>631</v>
      </c>
    </row>
    <row r="40" spans="1:45" x14ac:dyDescent="0.2">
      <c r="A40" s="18"/>
      <c r="AS40" s="160" t="s">
        <v>457</v>
      </c>
    </row>
    <row r="41" spans="1:45" x14ac:dyDescent="0.2">
      <c r="A41" s="18"/>
      <c r="AS41" s="160" t="s">
        <v>458</v>
      </c>
    </row>
    <row r="42" spans="1:45" x14ac:dyDescent="0.2">
      <c r="AS42" s="160" t="s">
        <v>565</v>
      </c>
    </row>
    <row r="43" spans="1:45" x14ac:dyDescent="0.2">
      <c r="AS43" s="160" t="s">
        <v>628</v>
      </c>
    </row>
    <row r="44" spans="1:45" x14ac:dyDescent="0.2">
      <c r="AS44" s="160" t="s">
        <v>459</v>
      </c>
    </row>
    <row r="45" spans="1:45" ht="20.399999999999999" x14ac:dyDescent="0.2">
      <c r="AS45" s="160" t="s" ph="1">
        <v>435</v>
      </c>
    </row>
    <row r="46" spans="1:45" x14ac:dyDescent="0.2">
      <c r="AS46" s="160" t="s">
        <v>460</v>
      </c>
    </row>
    <row r="47" spans="1:45" x14ac:dyDescent="0.2">
      <c r="AS47" s="160" t="s">
        <v>437</v>
      </c>
    </row>
    <row r="48" spans="1:45" x14ac:dyDescent="0.2">
      <c r="AS48" s="160" t="s">
        <v>461</v>
      </c>
    </row>
    <row r="49" spans="45:45" x14ac:dyDescent="0.2">
      <c r="AS49" s="160" t="s">
        <v>462</v>
      </c>
    </row>
    <row r="50" spans="45:45" x14ac:dyDescent="0.2">
      <c r="AS50" s="160" t="s">
        <v>463</v>
      </c>
    </row>
    <row r="51" spans="45:45" x14ac:dyDescent="0.2">
      <c r="AS51" s="160" t="s">
        <v>464</v>
      </c>
    </row>
    <row r="52" spans="45:45" x14ac:dyDescent="0.2">
      <c r="AS52" s="160" t="s">
        <v>465</v>
      </c>
    </row>
    <row r="53" spans="45:45" x14ac:dyDescent="0.2">
      <c r="AS53" s="160" t="s">
        <v>466</v>
      </c>
    </row>
    <row r="54" spans="45:45" x14ac:dyDescent="0.2">
      <c r="AS54" s="160" t="s">
        <v>467</v>
      </c>
    </row>
    <row r="55" spans="45:45" ht="20.399999999999999" x14ac:dyDescent="0.2">
      <c r="AS55" s="160" t="s" ph="1">
        <v>632</v>
      </c>
    </row>
    <row r="56" spans="45:45" x14ac:dyDescent="0.2">
      <c r="AS56" s="160" t="s">
        <v>468</v>
      </c>
    </row>
    <row r="57" spans="45:45" x14ac:dyDescent="0.2">
      <c r="AS57" s="160" t="s">
        <v>469</v>
      </c>
    </row>
    <row r="58" spans="45:45" x14ac:dyDescent="0.2">
      <c r="AS58" s="160" t="s">
        <v>470</v>
      </c>
    </row>
    <row r="59" spans="45:45" x14ac:dyDescent="0.2">
      <c r="AS59" s="160" t="s">
        <v>471</v>
      </c>
    </row>
    <row r="60" spans="45:45" x14ac:dyDescent="0.2">
      <c r="AS60" s="160" t="s">
        <v>472</v>
      </c>
    </row>
    <row r="61" spans="45:45" x14ac:dyDescent="0.2">
      <c r="AS61" s="160" t="s">
        <v>473</v>
      </c>
    </row>
  </sheetData>
  <sheetProtection sheet="1" selectLockedCells="1"/>
  <mergeCells count="106">
    <mergeCell ref="A4:E11"/>
    <mergeCell ref="AJ27:AM29"/>
    <mergeCell ref="AJ1:AM1"/>
    <mergeCell ref="AP12:AS12"/>
    <mergeCell ref="AJ26:AM26"/>
    <mergeCell ref="AJ16:AM16"/>
    <mergeCell ref="AJ6:AM6"/>
    <mergeCell ref="AJ13:AM13"/>
    <mergeCell ref="AJ18:AM18"/>
    <mergeCell ref="AJ14:AM15"/>
    <mergeCell ref="AJ9:AM10"/>
    <mergeCell ref="AJ21:AM22"/>
    <mergeCell ref="AJ23:AM24"/>
    <mergeCell ref="P25:Q25"/>
    <mergeCell ref="B26:G26"/>
    <mergeCell ref="H26:K26"/>
    <mergeCell ref="M26:N26"/>
    <mergeCell ref="P26:Q26"/>
    <mergeCell ref="P23:Q23"/>
    <mergeCell ref="B22:E22"/>
    <mergeCell ref="F22:P22"/>
    <mergeCell ref="Q22:T22"/>
    <mergeCell ref="R14:S14"/>
    <mergeCell ref="G15:I15"/>
    <mergeCell ref="B30:E30"/>
    <mergeCell ref="X15:Y15"/>
    <mergeCell ref="Z15:AC15"/>
    <mergeCell ref="AD15:AE15"/>
    <mergeCell ref="V26:W26"/>
    <mergeCell ref="U21:AH21"/>
    <mergeCell ref="U22:AH22"/>
    <mergeCell ref="S15:W15"/>
    <mergeCell ref="L18:AH18"/>
    <mergeCell ref="B16:F16"/>
    <mergeCell ref="G16:K16"/>
    <mergeCell ref="B20:K20"/>
    <mergeCell ref="L20:AH20"/>
    <mergeCell ref="G18:K18"/>
    <mergeCell ref="B24:G24"/>
    <mergeCell ref="H24:K24"/>
    <mergeCell ref="M24:N24"/>
    <mergeCell ref="P24:Q24"/>
    <mergeCell ref="B21:E21"/>
    <mergeCell ref="F21:P21"/>
    <mergeCell ref="Q21:T21"/>
    <mergeCell ref="B23:G23"/>
    <mergeCell ref="H23:K23"/>
    <mergeCell ref="M23:N23"/>
    <mergeCell ref="J15:O15"/>
    <mergeCell ref="P15:R15"/>
    <mergeCell ref="AB13:AC13"/>
    <mergeCell ref="AD13:AF13"/>
    <mergeCell ref="AG13:AH13"/>
    <mergeCell ref="T14:AC14"/>
    <mergeCell ref="AD14:AE14"/>
    <mergeCell ref="Z13:AA13"/>
    <mergeCell ref="AG14:AH14"/>
    <mergeCell ref="AG15:AH15"/>
    <mergeCell ref="H25:K25"/>
    <mergeCell ref="M25:N25"/>
    <mergeCell ref="L16:P16"/>
    <mergeCell ref="Q16:U16"/>
    <mergeCell ref="AJ19:AM19"/>
    <mergeCell ref="AJ20:AM20"/>
    <mergeCell ref="AC1:AD1"/>
    <mergeCell ref="AF1:AG1"/>
    <mergeCell ref="A3:S3"/>
    <mergeCell ref="S9:V9"/>
    <mergeCell ref="W9:AH9"/>
    <mergeCell ref="S10:V10"/>
    <mergeCell ref="W10:AH10"/>
    <mergeCell ref="A12:AH12"/>
    <mergeCell ref="B13:G13"/>
    <mergeCell ref="H13:K13"/>
    <mergeCell ref="M13:N13"/>
    <mergeCell ref="P13:Q13"/>
    <mergeCell ref="S13:Y13"/>
    <mergeCell ref="A14:A15"/>
    <mergeCell ref="B14:G14"/>
    <mergeCell ref="H14:I14"/>
    <mergeCell ref="J14:Q14"/>
    <mergeCell ref="B15:F15"/>
    <mergeCell ref="Y1:AA1"/>
    <mergeCell ref="A38:AH39"/>
    <mergeCell ref="B31:E36"/>
    <mergeCell ref="AJ32:AM36"/>
    <mergeCell ref="AJ30:AM31"/>
    <mergeCell ref="F30:I30"/>
    <mergeCell ref="J30:R30"/>
    <mergeCell ref="F31:AH36"/>
    <mergeCell ref="S30:AH30"/>
    <mergeCell ref="A17:A20"/>
    <mergeCell ref="AJ17:AM17"/>
    <mergeCell ref="B19:K19"/>
    <mergeCell ref="L19:AH19"/>
    <mergeCell ref="B17:F17"/>
    <mergeCell ref="G17:K17"/>
    <mergeCell ref="L17:AH17"/>
    <mergeCell ref="B18:F18"/>
    <mergeCell ref="A21:A22"/>
    <mergeCell ref="A23:A24"/>
    <mergeCell ref="A27:A29"/>
    <mergeCell ref="B27:AH29"/>
    <mergeCell ref="A30:A36"/>
    <mergeCell ref="A25:A26"/>
    <mergeCell ref="B25:G25"/>
  </mergeCells>
  <phoneticPr fontId="1"/>
  <conditionalFormatting sqref="B14:G14">
    <cfRule type="expression" dxfId="27" priority="10">
      <formula>$B$15&lt;&gt;""</formula>
    </cfRule>
  </conditionalFormatting>
  <conditionalFormatting sqref="B15:F15">
    <cfRule type="expression" dxfId="26" priority="5">
      <formula>$B$14&lt;&gt;""</formula>
    </cfRule>
    <cfRule type="expression" priority="9">
      <formula>$B$15&lt;&gt;""</formula>
    </cfRule>
  </conditionalFormatting>
  <conditionalFormatting sqref="J14:Q14">
    <cfRule type="expression" dxfId="25" priority="8">
      <formula>$J$15&lt;&gt;""</formula>
    </cfRule>
  </conditionalFormatting>
  <conditionalFormatting sqref="T14:AC14">
    <cfRule type="expression" dxfId="24" priority="7">
      <formula>$S$15&lt;&gt;""</formula>
    </cfRule>
  </conditionalFormatting>
  <conditionalFormatting sqref="AF14">
    <cfRule type="expression" dxfId="23" priority="6">
      <formula>$AF$15&lt;&gt;""</formula>
    </cfRule>
  </conditionalFormatting>
  <conditionalFormatting sqref="J15:O15">
    <cfRule type="expression" dxfId="22" priority="4">
      <formula>$J$14&lt;&gt;""</formula>
    </cfRule>
  </conditionalFormatting>
  <conditionalFormatting sqref="S15:W15">
    <cfRule type="expression" dxfId="21" priority="3">
      <formula>$T$14&lt;&gt;""</formula>
    </cfRule>
  </conditionalFormatting>
  <conditionalFormatting sqref="AF15">
    <cfRule type="expression" dxfId="20" priority="2">
      <formula>$AF$14&lt;&gt;""</formula>
    </cfRule>
  </conditionalFormatting>
  <conditionalFormatting sqref="Z15:AC15">
    <cfRule type="expression" dxfId="19" priority="1">
      <formula>$T$14&lt;&gt;""</formula>
    </cfRule>
  </conditionalFormatting>
  <dataValidations count="13">
    <dataValidation type="whole" allowBlank="1" showInputMessage="1" showErrorMessage="1" sqref="M13:N13 M23:N26 U26" xr:uid="{00000000-0002-0000-0100-000000000000}">
      <formula1>1</formula1>
      <formula2>12</formula2>
    </dataValidation>
    <dataValidation type="whole" allowBlank="1" showInputMessage="1" showErrorMessage="1" sqref="P13:Q13" xr:uid="{00000000-0002-0000-0100-000001000000}">
      <formula1>1</formula1>
      <formula2>31</formula2>
    </dataValidation>
    <dataValidation type="list" allowBlank="1" showInputMessage="1" showErrorMessage="1" sqref="AG13:AH13" xr:uid="{00000000-0002-0000-0100-000002000000}">
      <formula1>$AP$14:$AP$15</formula1>
    </dataValidation>
    <dataValidation type="whole" allowBlank="1" showInputMessage="1" showErrorMessage="1" sqref="AF14" xr:uid="{00000000-0002-0000-0100-000003000000}">
      <formula1>1</formula1>
      <formula2>4</formula2>
    </dataValidation>
    <dataValidation type="list" allowBlank="1" showInputMessage="1" showErrorMessage="1" sqref="G17:K17" xr:uid="{00000000-0002-0000-0100-000004000000}">
      <formula1>$AQ$14:$AQ$18</formula1>
    </dataValidation>
    <dataValidation type="whole" allowBlank="1" showInputMessage="1" showErrorMessage="1" sqref="H23:K23" xr:uid="{00000000-0002-0000-0100-000005000000}">
      <formula1>2010</formula1>
      <formula2>2030</formula2>
    </dataValidation>
    <dataValidation type="whole" allowBlank="1" showInputMessage="1" showErrorMessage="1" sqref="H24:K26" xr:uid="{00000000-0002-0000-0100-000006000000}">
      <formula1>2015</formula1>
      <formula2>2030</formula2>
    </dataValidation>
    <dataValidation type="whole" allowBlank="1" showInputMessage="1" showErrorMessage="1" sqref="S26" xr:uid="{00000000-0002-0000-0100-000007000000}">
      <formula1>1</formula1>
      <formula2>3</formula2>
    </dataValidation>
    <dataValidation type="list" allowBlank="1" showInputMessage="1" showErrorMessage="1" sqref="Z15:AC15" xr:uid="{00000000-0002-0000-0100-000008000000}">
      <formula1>$AR$15:$AR$17</formula1>
    </dataValidation>
    <dataValidation type="list" allowBlank="1" showInputMessage="1" showErrorMessage="1" sqref="F30:I30" xr:uid="{00000000-0002-0000-0100-000009000000}">
      <formula1>$AQ$30:$AQ$31</formula1>
    </dataValidation>
    <dataValidation type="list" allowBlank="1" showInputMessage="1" showErrorMessage="1" sqref="B15:F15 B14:G14" xr:uid="{00000000-0002-0000-0100-00000A000000}">
      <formula1>$AS$14:$AS$61</formula1>
    </dataValidation>
    <dataValidation type="whole" allowBlank="1" showInputMessage="1" showErrorMessage="1" sqref="P23:Q23 P25:Q25" xr:uid="{00000000-0002-0000-0100-00000B000000}">
      <formula1>1</formula1>
      <formula2>1</formula2>
    </dataValidation>
    <dataValidation type="whole" allowBlank="1" showInputMessage="1" showErrorMessage="1" sqref="P24:Q24 P26:Q26" xr:uid="{00000000-0002-0000-0100-00000C000000}">
      <formula1>27</formula1>
      <formula2>31</formula2>
    </dataValidation>
  </dataValidations>
  <pageMargins left="0.51181102362204722" right="0.39370078740157483" top="0.55118110236220474" bottom="0.35433070866141736"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W25"/>
  <sheetViews>
    <sheetView showGridLines="0" zoomScaleNormal="100" workbookViewId="0">
      <selection activeCell="N15" sqref="N15"/>
    </sheetView>
  </sheetViews>
  <sheetFormatPr defaultRowHeight="13.2" x14ac:dyDescent="0.2"/>
  <cols>
    <col min="1" max="4" width="4.77734375" customWidth="1"/>
    <col min="5" max="5" width="5.109375" customWidth="1"/>
    <col min="6" max="6" width="6.44140625" customWidth="1"/>
    <col min="7" max="7" width="7.44140625" customWidth="1"/>
    <col min="8" max="8" width="6.44140625" customWidth="1"/>
    <col min="9" max="12" width="5.21875" customWidth="1"/>
    <col min="13" max="13" width="5.109375" customWidth="1"/>
    <col min="14" max="14" width="6.44140625" customWidth="1"/>
    <col min="15" max="15" width="7.77734375" customWidth="1"/>
    <col min="16" max="16" width="6.44140625" customWidth="1"/>
    <col min="17" max="21" width="5.21875" customWidth="1"/>
    <col min="22" max="22" width="6.44140625" customWidth="1"/>
    <col min="23" max="23" width="7.44140625" customWidth="1"/>
  </cols>
  <sheetData>
    <row r="1" spans="1:23" ht="14.25" customHeight="1" x14ac:dyDescent="0.2">
      <c r="A1" s="414" t="s">
        <v>578</v>
      </c>
      <c r="B1" s="414"/>
      <c r="C1" s="414"/>
      <c r="D1" s="414"/>
      <c r="E1" s="414"/>
      <c r="F1" s="414"/>
      <c r="G1" s="414"/>
      <c r="H1" s="414"/>
      <c r="I1" s="414"/>
      <c r="J1" s="414"/>
      <c r="K1" s="414"/>
      <c r="L1" s="414"/>
      <c r="M1" s="414"/>
      <c r="N1" s="414"/>
      <c r="O1" s="414"/>
      <c r="P1" s="414"/>
      <c r="Q1" s="414"/>
    </row>
    <row r="2" spans="1:23" ht="14.25" customHeight="1" x14ac:dyDescent="0.2">
      <c r="A2" s="414"/>
      <c r="B2" s="414"/>
      <c r="C2" s="414"/>
      <c r="D2" s="414"/>
      <c r="E2" s="414"/>
      <c r="F2" s="414"/>
      <c r="G2" s="414"/>
      <c r="H2" s="414"/>
      <c r="I2" s="414"/>
      <c r="J2" s="414"/>
      <c r="K2" s="414"/>
      <c r="L2" s="414"/>
      <c r="M2" s="414"/>
      <c r="N2" s="414"/>
      <c r="O2" s="414"/>
      <c r="P2" s="414"/>
      <c r="Q2" s="414"/>
      <c r="S2" s="187"/>
      <c r="T2" s="415" t="str">
        <f>学生入力画面!D6</f>
        <v>大学大学院</v>
      </c>
      <c r="U2" s="415"/>
      <c r="V2" s="415"/>
      <c r="W2" s="415"/>
    </row>
    <row r="3" spans="1:23" ht="14.25" customHeight="1" x14ac:dyDescent="0.2">
      <c r="A3" s="414"/>
      <c r="B3" s="414"/>
      <c r="C3" s="414"/>
      <c r="D3" s="414"/>
      <c r="E3" s="414"/>
      <c r="F3" s="414"/>
      <c r="G3" s="414"/>
      <c r="H3" s="414"/>
      <c r="I3" s="414"/>
      <c r="J3" s="414"/>
      <c r="K3" s="414"/>
      <c r="L3" s="414"/>
      <c r="M3" s="414"/>
      <c r="N3" s="414"/>
      <c r="O3" s="414"/>
      <c r="P3" s="414"/>
      <c r="Q3" s="414"/>
      <c r="T3" s="415" t="str">
        <f>学生入力画面!D8</f>
        <v>研究科</v>
      </c>
      <c r="U3" s="415"/>
      <c r="V3" s="415"/>
      <c r="W3" s="415"/>
    </row>
    <row r="4" spans="1:23" ht="12.75" customHeight="1" x14ac:dyDescent="0.2">
      <c r="A4" s="414"/>
      <c r="B4" s="414"/>
      <c r="C4" s="414"/>
      <c r="D4" s="414"/>
      <c r="E4" s="414"/>
      <c r="F4" s="414"/>
      <c r="G4" s="414"/>
      <c r="H4" s="414"/>
      <c r="I4" s="414"/>
      <c r="J4" s="414"/>
      <c r="K4" s="414"/>
      <c r="L4" s="414"/>
      <c r="M4" s="414"/>
      <c r="N4" s="414"/>
      <c r="O4" s="414"/>
      <c r="P4" s="414"/>
      <c r="Q4" s="414"/>
      <c r="T4" s="415" t="str">
        <f>学生入力画面!D4</f>
        <v/>
      </c>
      <c r="U4" s="415"/>
      <c r="V4" s="415"/>
      <c r="W4" s="415"/>
    </row>
    <row r="5" spans="1:23" ht="12" customHeight="1" x14ac:dyDescent="0.2">
      <c r="A5" s="414"/>
      <c r="B5" s="414"/>
      <c r="C5" s="414"/>
      <c r="D5" s="414"/>
      <c r="E5" s="414"/>
      <c r="F5" s="414"/>
      <c r="G5" s="414"/>
      <c r="H5" s="414"/>
      <c r="I5" s="414"/>
      <c r="J5" s="414"/>
      <c r="K5" s="414"/>
      <c r="L5" s="414"/>
      <c r="M5" s="414"/>
      <c r="N5" s="414"/>
      <c r="O5" s="414"/>
      <c r="P5" s="414"/>
      <c r="Q5" s="414"/>
      <c r="T5" s="416"/>
      <c r="U5" s="416"/>
      <c r="V5" s="416"/>
      <c r="W5" s="416"/>
    </row>
    <row r="6" spans="1:23" ht="12" customHeight="1" x14ac:dyDescent="0.2">
      <c r="A6" s="414"/>
      <c r="B6" s="414"/>
      <c r="C6" s="414"/>
      <c r="D6" s="414"/>
      <c r="E6" s="414"/>
      <c r="F6" s="414"/>
      <c r="G6" s="414"/>
      <c r="H6" s="414"/>
      <c r="I6" s="414"/>
      <c r="J6" s="414"/>
      <c r="K6" s="414"/>
      <c r="L6" s="414"/>
      <c r="M6" s="414"/>
      <c r="N6" s="414"/>
      <c r="O6" s="414"/>
      <c r="P6" s="414"/>
      <c r="Q6" s="414"/>
    </row>
    <row r="7" spans="1:23" ht="12" customHeight="1" x14ac:dyDescent="0.2">
      <c r="A7" s="414"/>
      <c r="B7" s="414"/>
      <c r="C7" s="414"/>
      <c r="D7" s="414"/>
      <c r="E7" s="414"/>
      <c r="F7" s="414"/>
      <c r="G7" s="414"/>
      <c r="H7" s="414"/>
      <c r="I7" s="414"/>
      <c r="J7" s="414"/>
      <c r="K7" s="414"/>
      <c r="L7" s="414"/>
      <c r="M7" s="414"/>
      <c r="N7" s="414"/>
      <c r="O7" s="414"/>
      <c r="P7" s="414"/>
      <c r="Q7" s="414"/>
    </row>
    <row r="8" spans="1:23" ht="12" customHeight="1" x14ac:dyDescent="0.2">
      <c r="A8" s="414"/>
      <c r="B8" s="414"/>
      <c r="C8" s="414"/>
      <c r="D8" s="414"/>
      <c r="E8" s="414"/>
      <c r="F8" s="414"/>
      <c r="G8" s="414"/>
      <c r="H8" s="414"/>
      <c r="I8" s="414"/>
      <c r="J8" s="414"/>
      <c r="K8" s="414"/>
      <c r="L8" s="414"/>
      <c r="M8" s="414"/>
      <c r="N8" s="414"/>
      <c r="O8" s="414"/>
      <c r="P8" s="414"/>
      <c r="Q8" s="414"/>
    </row>
    <row r="9" spans="1:23" ht="12" customHeight="1" x14ac:dyDescent="0.2">
      <c r="A9" s="414"/>
      <c r="B9" s="414"/>
      <c r="C9" s="414"/>
      <c r="D9" s="414"/>
      <c r="E9" s="414"/>
      <c r="F9" s="414"/>
      <c r="G9" s="414"/>
      <c r="H9" s="414"/>
      <c r="I9" s="414"/>
      <c r="J9" s="414"/>
      <c r="K9" s="414"/>
      <c r="L9" s="414"/>
      <c r="M9" s="414"/>
      <c r="N9" s="414"/>
      <c r="O9" s="414"/>
      <c r="P9" s="414"/>
      <c r="Q9" s="414"/>
    </row>
    <row r="10" spans="1:23" ht="12" customHeight="1" x14ac:dyDescent="0.2">
      <c r="A10" s="414"/>
      <c r="B10" s="414"/>
      <c r="C10" s="414"/>
      <c r="D10" s="414"/>
      <c r="E10" s="414"/>
      <c r="F10" s="414"/>
      <c r="G10" s="414"/>
      <c r="H10" s="414"/>
      <c r="I10" s="414"/>
      <c r="J10" s="414"/>
      <c r="K10" s="414"/>
      <c r="L10" s="414"/>
      <c r="M10" s="414"/>
      <c r="N10" s="414"/>
      <c r="O10" s="414"/>
      <c r="P10" s="414"/>
      <c r="Q10" s="414"/>
    </row>
    <row r="11" spans="1:23" ht="9" customHeight="1" x14ac:dyDescent="0.2">
      <c r="A11" s="110"/>
      <c r="B11" s="110"/>
      <c r="C11" s="110"/>
      <c r="D11" s="110"/>
      <c r="E11" s="110"/>
      <c r="F11" s="110"/>
      <c r="G11" s="110"/>
      <c r="H11" s="110"/>
      <c r="I11" s="110"/>
      <c r="J11" s="110"/>
      <c r="K11" s="110"/>
      <c r="L11" s="110"/>
    </row>
    <row r="12" spans="1:23" s="109" customFormat="1" ht="18" customHeight="1" x14ac:dyDescent="0.2">
      <c r="A12" s="109" t="s">
        <v>330</v>
      </c>
      <c r="I12" s="109" t="s">
        <v>313</v>
      </c>
      <c r="Q12" s="109" t="s">
        <v>314</v>
      </c>
    </row>
    <row r="13" spans="1:23" ht="13.8" thickBot="1" x14ac:dyDescent="0.25"/>
    <row r="14" spans="1:23" s="73" customFormat="1" ht="39" customHeight="1" thickBot="1" x14ac:dyDescent="0.25">
      <c r="A14" s="411" t="s">
        <v>331</v>
      </c>
      <c r="B14" s="412"/>
      <c r="C14" s="412"/>
      <c r="D14" s="413"/>
      <c r="E14" s="235" t="s">
        <v>315</v>
      </c>
      <c r="F14" s="98" t="s">
        <v>316</v>
      </c>
      <c r="G14" s="99" t="s">
        <v>596</v>
      </c>
      <c r="I14" s="411" t="s">
        <v>331</v>
      </c>
      <c r="J14" s="412"/>
      <c r="K14" s="412"/>
      <c r="L14" s="413"/>
      <c r="M14" s="235" t="s">
        <v>315</v>
      </c>
      <c r="N14" s="98" t="s">
        <v>316</v>
      </c>
      <c r="O14" s="99" t="s">
        <v>596</v>
      </c>
      <c r="Q14" s="411" t="s">
        <v>331</v>
      </c>
      <c r="R14" s="412"/>
      <c r="S14" s="412"/>
      <c r="T14" s="413"/>
      <c r="U14" s="235" t="s">
        <v>315</v>
      </c>
      <c r="V14" s="98" t="s">
        <v>316</v>
      </c>
      <c r="W14" s="99" t="s">
        <v>597</v>
      </c>
    </row>
    <row r="15" spans="1:23" ht="16.2" x14ac:dyDescent="0.2">
      <c r="A15" s="111" t="s">
        <v>317</v>
      </c>
      <c r="B15" s="100" t="s">
        <v>318</v>
      </c>
      <c r="C15" s="100" t="s">
        <v>598</v>
      </c>
      <c r="D15" s="112" t="s">
        <v>599</v>
      </c>
      <c r="E15" s="111">
        <v>5</v>
      </c>
      <c r="F15" s="198"/>
      <c r="G15" s="112">
        <f t="shared" ref="G15:G20" si="0">+E15*F15</f>
        <v>0</v>
      </c>
      <c r="I15" s="111" t="s">
        <v>317</v>
      </c>
      <c r="J15" s="100" t="s">
        <v>600</v>
      </c>
      <c r="K15" s="100" t="s">
        <v>601</v>
      </c>
      <c r="L15" s="112" t="s">
        <v>602</v>
      </c>
      <c r="M15" s="111">
        <v>4</v>
      </c>
      <c r="N15" s="198"/>
      <c r="O15" s="112">
        <f>+M15*N15</f>
        <v>0</v>
      </c>
      <c r="Q15" s="111" t="s">
        <v>321</v>
      </c>
      <c r="R15" s="100" t="s">
        <v>603</v>
      </c>
      <c r="S15" s="100" t="s">
        <v>319</v>
      </c>
      <c r="T15" s="112" t="s">
        <v>320</v>
      </c>
      <c r="U15" s="111">
        <v>3</v>
      </c>
      <c r="V15" s="198"/>
      <c r="W15" s="112">
        <f>+U15*V15</f>
        <v>0</v>
      </c>
    </row>
    <row r="16" spans="1:23" ht="16.2" x14ac:dyDescent="0.2">
      <c r="A16" s="113" t="s">
        <v>321</v>
      </c>
      <c r="B16" s="101" t="s">
        <v>320</v>
      </c>
      <c r="C16" s="101" t="s">
        <v>320</v>
      </c>
      <c r="D16" s="114" t="s">
        <v>323</v>
      </c>
      <c r="E16" s="113">
        <v>4</v>
      </c>
      <c r="F16" s="199"/>
      <c r="G16" s="114">
        <f t="shared" si="0"/>
        <v>0</v>
      </c>
      <c r="I16" s="113" t="s">
        <v>321</v>
      </c>
      <c r="J16" s="101" t="s">
        <v>320</v>
      </c>
      <c r="K16" s="101" t="s">
        <v>320</v>
      </c>
      <c r="L16" s="114" t="s">
        <v>323</v>
      </c>
      <c r="M16" s="113">
        <v>3</v>
      </c>
      <c r="N16" s="199"/>
      <c r="O16" s="114">
        <f>+M16*N16</f>
        <v>0</v>
      </c>
      <c r="Q16" s="113" t="s">
        <v>322</v>
      </c>
      <c r="R16" s="101" t="s">
        <v>323</v>
      </c>
      <c r="S16" s="101" t="s">
        <v>320</v>
      </c>
      <c r="T16" s="114" t="s">
        <v>323</v>
      </c>
      <c r="U16" s="113">
        <v>2</v>
      </c>
      <c r="V16" s="199"/>
      <c r="W16" s="114">
        <f>+U16*V16</f>
        <v>0</v>
      </c>
    </row>
    <row r="17" spans="1:23" ht="16.2" x14ac:dyDescent="0.2">
      <c r="A17" s="113" t="s">
        <v>322</v>
      </c>
      <c r="B17" s="101" t="s">
        <v>604</v>
      </c>
      <c r="C17" s="101" t="s">
        <v>605</v>
      </c>
      <c r="D17" s="114" t="s">
        <v>606</v>
      </c>
      <c r="E17" s="113">
        <v>3</v>
      </c>
      <c r="F17" s="199"/>
      <c r="G17" s="114">
        <f t="shared" si="0"/>
        <v>0</v>
      </c>
      <c r="I17" s="113" t="s">
        <v>322</v>
      </c>
      <c r="J17" s="101" t="s">
        <v>323</v>
      </c>
      <c r="K17" s="101" t="s">
        <v>605</v>
      </c>
      <c r="L17" s="114" t="s">
        <v>324</v>
      </c>
      <c r="M17" s="113">
        <v>2</v>
      </c>
      <c r="N17" s="199"/>
      <c r="O17" s="114">
        <f>+M17*N17</f>
        <v>0</v>
      </c>
      <c r="Q17" s="113" t="s">
        <v>325</v>
      </c>
      <c r="R17" s="101" t="s">
        <v>324</v>
      </c>
      <c r="S17" s="101" t="s">
        <v>323</v>
      </c>
      <c r="T17" s="114" t="s">
        <v>607</v>
      </c>
      <c r="U17" s="113">
        <v>1</v>
      </c>
      <c r="V17" s="199"/>
      <c r="W17" s="114">
        <f>+U17*V17</f>
        <v>0</v>
      </c>
    </row>
    <row r="18" spans="1:23" ht="16.8" thickBot="1" x14ac:dyDescent="0.25">
      <c r="A18" s="113" t="s">
        <v>325</v>
      </c>
      <c r="B18" s="101" t="s">
        <v>608</v>
      </c>
      <c r="C18" s="101" t="s">
        <v>606</v>
      </c>
      <c r="D18" s="114" t="s">
        <v>609</v>
      </c>
      <c r="E18" s="113">
        <v>2</v>
      </c>
      <c r="F18" s="199"/>
      <c r="G18" s="114">
        <f t="shared" si="0"/>
        <v>0</v>
      </c>
      <c r="I18" s="113" t="s">
        <v>325</v>
      </c>
      <c r="J18" s="101" t="s">
        <v>324</v>
      </c>
      <c r="K18" s="101" t="s">
        <v>608</v>
      </c>
      <c r="L18" s="114" t="s">
        <v>610</v>
      </c>
      <c r="M18" s="113">
        <v>1</v>
      </c>
      <c r="N18" s="199"/>
      <c r="O18" s="114">
        <f>+M18*N18</f>
        <v>0</v>
      </c>
      <c r="Q18" s="120" t="s">
        <v>326</v>
      </c>
      <c r="R18" s="102" t="s">
        <v>327</v>
      </c>
      <c r="S18" s="102" t="s">
        <v>611</v>
      </c>
      <c r="T18" s="121" t="s">
        <v>612</v>
      </c>
      <c r="U18" s="120">
        <v>0</v>
      </c>
      <c r="V18" s="202"/>
      <c r="W18" s="121">
        <f>+U18*V18</f>
        <v>0</v>
      </c>
    </row>
    <row r="19" spans="1:23" ht="16.8" thickBot="1" x14ac:dyDescent="0.25">
      <c r="A19" s="113" t="s">
        <v>326</v>
      </c>
      <c r="B19" s="101" t="s">
        <v>609</v>
      </c>
      <c r="C19" s="101" t="s">
        <v>613</v>
      </c>
      <c r="D19" s="114" t="s">
        <v>609</v>
      </c>
      <c r="E19" s="113">
        <v>1</v>
      </c>
      <c r="F19" s="199"/>
      <c r="G19" s="114">
        <f t="shared" si="0"/>
        <v>0</v>
      </c>
      <c r="I19" s="118" t="s">
        <v>326</v>
      </c>
      <c r="J19" s="103" t="s">
        <v>611</v>
      </c>
      <c r="K19" s="103" t="s">
        <v>614</v>
      </c>
      <c r="L19" s="119" t="s">
        <v>615</v>
      </c>
      <c r="M19" s="118">
        <v>0</v>
      </c>
      <c r="N19" s="201"/>
      <c r="O19" s="119">
        <f>+M19*N19</f>
        <v>0</v>
      </c>
      <c r="Q19" s="188" t="s">
        <v>329</v>
      </c>
      <c r="R19" s="189"/>
      <c r="S19" s="189"/>
      <c r="T19" s="190"/>
      <c r="U19" s="188"/>
      <c r="V19" s="237">
        <f>SUM(V15:V18)</f>
        <v>0</v>
      </c>
      <c r="W19" s="190">
        <f>SUM(W15:W18)</f>
        <v>0</v>
      </c>
    </row>
    <row r="20" spans="1:23" ht="16.8" thickBot="1" x14ac:dyDescent="0.25">
      <c r="A20" s="115" t="s">
        <v>326</v>
      </c>
      <c r="B20" s="116" t="s">
        <v>327</v>
      </c>
      <c r="C20" s="116" t="s">
        <v>616</v>
      </c>
      <c r="D20" s="117" t="s">
        <v>614</v>
      </c>
      <c r="E20" s="115">
        <v>0</v>
      </c>
      <c r="F20" s="200"/>
      <c r="G20" s="117">
        <f t="shared" si="0"/>
        <v>0</v>
      </c>
      <c r="I20" s="401" t="s">
        <v>243</v>
      </c>
      <c r="J20" s="402"/>
      <c r="K20" s="402"/>
      <c r="L20" s="403"/>
      <c r="M20" s="104"/>
      <c r="N20" s="236">
        <f>SUM(N15:N19)</f>
        <v>0</v>
      </c>
      <c r="O20" s="105">
        <f>SUM(O15:O19)</f>
        <v>0</v>
      </c>
      <c r="Q20" s="404"/>
      <c r="R20" s="404"/>
      <c r="S20" s="404"/>
      <c r="T20" s="404"/>
      <c r="U20" s="107"/>
      <c r="V20" s="107"/>
      <c r="W20" s="107"/>
    </row>
    <row r="21" spans="1:23" ht="16.8" thickBot="1" x14ac:dyDescent="0.25">
      <c r="A21" s="405" t="s">
        <v>243</v>
      </c>
      <c r="B21" s="406"/>
      <c r="C21" s="406"/>
      <c r="D21" s="407"/>
      <c r="E21" s="104"/>
      <c r="F21" s="236">
        <f>SUM(F15:F20)</f>
        <v>0</v>
      </c>
      <c r="G21" s="105">
        <f>SUM(G15:G20)</f>
        <v>0</v>
      </c>
      <c r="I21" s="106"/>
      <c r="J21" s="106"/>
      <c r="K21" s="106"/>
      <c r="L21" s="106"/>
      <c r="M21" s="107"/>
      <c r="N21" s="107"/>
      <c r="O21" s="107"/>
      <c r="Q21" s="106"/>
      <c r="R21" s="106"/>
      <c r="S21" s="106"/>
      <c r="T21" s="106"/>
      <c r="U21" s="107"/>
      <c r="V21" s="107"/>
      <c r="W21" s="107"/>
    </row>
    <row r="22" spans="1:23" ht="6.75" customHeight="1" thickBot="1" x14ac:dyDescent="0.25">
      <c r="A22" s="106"/>
      <c r="B22" s="106"/>
      <c r="C22" s="106"/>
      <c r="D22" s="106"/>
      <c r="E22" s="107"/>
      <c r="F22" s="107"/>
      <c r="G22" s="107"/>
      <c r="I22" s="106"/>
      <c r="J22" s="106"/>
      <c r="K22" s="106"/>
      <c r="L22" s="106"/>
      <c r="M22" s="107"/>
      <c r="N22" s="107"/>
      <c r="O22" s="107"/>
      <c r="Q22" s="106"/>
      <c r="R22" s="106"/>
      <c r="S22" s="106"/>
      <c r="T22" s="106"/>
      <c r="U22" s="107"/>
      <c r="V22" s="107"/>
      <c r="W22" s="107"/>
    </row>
    <row r="23" spans="1:23" ht="18.75" hidden="1" customHeight="1" thickBot="1" x14ac:dyDescent="0.25">
      <c r="A23" s="106"/>
      <c r="B23" s="106"/>
      <c r="C23" s="106"/>
      <c r="D23" s="106"/>
      <c r="E23" s="107"/>
      <c r="F23" s="108" t="s">
        <v>112</v>
      </c>
      <c r="G23" s="203" t="e">
        <f>+SUM(G15:G19)/SUM(F15:F19)</f>
        <v>#DIV/0!</v>
      </c>
      <c r="I23" s="106"/>
      <c r="J23" s="106"/>
      <c r="K23" s="106"/>
      <c r="L23" s="106"/>
      <c r="M23" s="107"/>
      <c r="N23" s="108" t="s">
        <v>112</v>
      </c>
      <c r="O23" s="204" t="e">
        <f>+SUM(O15:O18)/SUM(N15:N18)</f>
        <v>#DIV/0!</v>
      </c>
      <c r="Q23" s="106"/>
      <c r="R23" s="106"/>
      <c r="S23" s="106"/>
      <c r="T23" s="106"/>
      <c r="U23" s="107"/>
      <c r="V23" s="108" t="s">
        <v>112</v>
      </c>
      <c r="W23" s="204" t="e">
        <f>+SUM(W15:W17)/SUM(V15:V17)</f>
        <v>#DIV/0!</v>
      </c>
    </row>
    <row r="24" spans="1:23" ht="16.8" hidden="1" thickBot="1" x14ac:dyDescent="0.25">
      <c r="A24" s="106"/>
      <c r="B24" s="106"/>
      <c r="C24" s="106"/>
      <c r="D24" s="106"/>
      <c r="E24" s="107"/>
      <c r="F24" s="107"/>
      <c r="G24" s="107"/>
      <c r="Q24" s="106"/>
      <c r="R24" s="106"/>
      <c r="S24" s="106"/>
      <c r="T24" s="106"/>
      <c r="U24" s="107"/>
      <c r="V24" s="107"/>
      <c r="W24" s="107"/>
    </row>
    <row r="25" spans="1:23" ht="21.6" thickBot="1" x14ac:dyDescent="0.25">
      <c r="A25" s="106"/>
      <c r="B25" s="106"/>
      <c r="C25" s="106"/>
      <c r="D25" s="408" t="s">
        <v>328</v>
      </c>
      <c r="E25" s="409"/>
      <c r="F25" s="410"/>
      <c r="G25" s="223" t="e">
        <f>+G23/5*4</f>
        <v>#DIV/0!</v>
      </c>
      <c r="L25" s="408" t="s">
        <v>328</v>
      </c>
      <c r="M25" s="409"/>
      <c r="N25" s="410"/>
      <c r="O25" s="223" t="e">
        <f>+O23</f>
        <v>#DIV/0!</v>
      </c>
      <c r="Q25" s="106"/>
      <c r="R25" s="106"/>
      <c r="S25" s="106"/>
      <c r="T25" s="408" t="s">
        <v>328</v>
      </c>
      <c r="U25" s="409"/>
      <c r="V25" s="410"/>
      <c r="W25" s="223" t="e">
        <f>+W23/3*4</f>
        <v>#DIV/0!</v>
      </c>
    </row>
  </sheetData>
  <sheetProtection sheet="1" selectLockedCells="1"/>
  <mergeCells count="14">
    <mergeCell ref="A14:D14"/>
    <mergeCell ref="I14:L14"/>
    <mergeCell ref="Q14:T14"/>
    <mergeCell ref="A1:Q10"/>
    <mergeCell ref="T2:W2"/>
    <mergeCell ref="T3:W3"/>
    <mergeCell ref="T4:W4"/>
    <mergeCell ref="T5:W5"/>
    <mergeCell ref="I20:L20"/>
    <mergeCell ref="Q20:T20"/>
    <mergeCell ref="A21:D21"/>
    <mergeCell ref="D25:F25"/>
    <mergeCell ref="L25:N25"/>
    <mergeCell ref="T25:V25"/>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Y61"/>
  <sheetViews>
    <sheetView showGridLines="0" zoomScaleNormal="100" zoomScaleSheetLayoutView="100" workbookViewId="0">
      <selection activeCell="M11" sqref="M11:R11"/>
    </sheetView>
  </sheetViews>
  <sheetFormatPr defaultRowHeight="13.2" x14ac:dyDescent="0.2"/>
  <cols>
    <col min="1" max="38" width="2.6640625" customWidth="1"/>
    <col min="39" max="39" width="3" customWidth="1"/>
    <col min="40" max="40" width="10.6640625" style="158" customWidth="1"/>
    <col min="41" max="42" width="9.44140625" customWidth="1"/>
    <col min="43" max="43" width="25.88671875" style="180" customWidth="1"/>
    <col min="44" max="44" width="11.44140625" hidden="1" customWidth="1"/>
    <col min="45" max="45" width="9.44140625" hidden="1" customWidth="1"/>
    <col min="46" max="46" width="22.21875" hidden="1" customWidth="1"/>
    <col min="47" max="51" width="9" hidden="1" customWidth="1"/>
  </cols>
  <sheetData>
    <row r="1" spans="1:51" ht="36" customHeight="1" x14ac:dyDescent="0.2">
      <c r="A1" s="494" t="s">
        <v>228</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row>
    <row r="2" spans="1:51" ht="13.5" customHeight="1" x14ac:dyDescent="0.2">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row>
    <row r="3" spans="1:51" ht="13.5" customHeight="1" thickBot="1" x14ac:dyDescent="0.2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row>
    <row r="4" spans="1:51" ht="15.75" customHeight="1" thickTop="1" x14ac:dyDescent="0.2">
      <c r="W4" s="495" t="s">
        <v>229</v>
      </c>
      <c r="X4" s="496"/>
      <c r="Y4" s="496"/>
      <c r="Z4" s="496"/>
      <c r="AA4" s="497" t="str">
        <f>+T(+ASC(+SUBSTITUTE(+TRIM(奨学生願書!W9)," ","　")))</f>
        <v/>
      </c>
      <c r="AB4" s="497"/>
      <c r="AC4" s="497"/>
      <c r="AD4" s="497"/>
      <c r="AE4" s="497" t="str">
        <f>+T(+ASC(+SUBSTITUTE(+TRIM(奨学生願書!AX8)," ","　")))</f>
        <v/>
      </c>
      <c r="AF4" s="497"/>
      <c r="AG4" s="497"/>
      <c r="AH4" s="497"/>
      <c r="AI4" s="497" t="str">
        <f>+T(+ASC(+SUBSTITUTE(+TRIM(奨学生願書!BB8)," ","　")))</f>
        <v/>
      </c>
      <c r="AJ4" s="497"/>
      <c r="AK4" s="497"/>
      <c r="AL4" s="498"/>
      <c r="AN4" s="425" t="s">
        <v>556</v>
      </c>
      <c r="AO4" s="434"/>
      <c r="AP4" s="435"/>
    </row>
    <row r="5" spans="1:51" ht="36" customHeight="1" x14ac:dyDescent="0.2">
      <c r="L5" s="44"/>
      <c r="M5" s="44"/>
      <c r="N5" s="44"/>
      <c r="O5" s="44"/>
      <c r="P5" s="45"/>
      <c r="Q5" s="45"/>
      <c r="R5" s="45"/>
      <c r="S5" s="45"/>
      <c r="T5" s="45"/>
      <c r="U5" s="45"/>
      <c r="V5" s="45"/>
      <c r="W5" s="499" t="s">
        <v>196</v>
      </c>
      <c r="X5" s="500"/>
      <c r="Y5" s="500"/>
      <c r="Z5" s="500"/>
      <c r="AA5" s="501" t="str">
        <f>+T(+ASC(+SUBSTITUTE(+TRIM(奨学生願書!W10)," ","　")))</f>
        <v/>
      </c>
      <c r="AB5" s="501"/>
      <c r="AC5" s="501"/>
      <c r="AD5" s="501"/>
      <c r="AE5" s="501" t="str">
        <f>+T(+ASC(+SUBSTITUTE(+TRIM(奨学生願書!AX9)," ","　")))</f>
        <v/>
      </c>
      <c r="AF5" s="501"/>
      <c r="AG5" s="501"/>
      <c r="AH5" s="501"/>
      <c r="AI5" s="501" t="str">
        <f>+T(+ASC(+SUBSTITUTE(+TRIM(奨学生願書!BB9)," ","　")))</f>
        <v/>
      </c>
      <c r="AJ5" s="501"/>
      <c r="AK5" s="501"/>
      <c r="AL5" s="502"/>
      <c r="AN5" s="436"/>
      <c r="AO5" s="437"/>
      <c r="AP5" s="438"/>
    </row>
    <row r="6" spans="1:51" ht="36" customHeight="1" x14ac:dyDescent="0.2">
      <c r="L6" s="44"/>
      <c r="M6" s="44"/>
      <c r="N6" s="44"/>
      <c r="O6" s="44"/>
      <c r="P6" s="45"/>
      <c r="Q6" s="45"/>
      <c r="R6" s="45"/>
      <c r="S6" s="45"/>
      <c r="T6" s="45"/>
      <c r="U6" s="45"/>
      <c r="V6" s="45"/>
      <c r="W6" s="503" t="s">
        <v>197</v>
      </c>
      <c r="X6" s="504"/>
      <c r="Y6" s="504"/>
      <c r="Z6" s="504"/>
      <c r="AA6" s="504"/>
      <c r="AB6" s="505" t="str">
        <f>IF(+TEXT(奨学生願書!H13,"標準")="0","",+TEXT(奨学生願書!H13,"標準"))</f>
        <v/>
      </c>
      <c r="AC6" s="505">
        <f>IF(AK6="0","",AK6)</f>
        <v>0</v>
      </c>
      <c r="AD6" s="505" t="str">
        <f>IF(AL6="0","",AL6)</f>
        <v>日</v>
      </c>
      <c r="AE6" s="505">
        <f>IF(AM6="0","",AM6)</f>
        <v>0</v>
      </c>
      <c r="AF6" s="60" t="s">
        <v>193</v>
      </c>
      <c r="AG6" s="505" t="str">
        <f>IF(奨学生願書!M13=0,"",奨学生願書!M13)</f>
        <v/>
      </c>
      <c r="AH6" s="505">
        <f>奨学生願書!AP4</f>
        <v>0</v>
      </c>
      <c r="AI6" s="60" t="s">
        <v>198</v>
      </c>
      <c r="AJ6" s="505" t="str">
        <f>IF(奨学生願書!P13=0,"",奨学生願書!P13)</f>
        <v/>
      </c>
      <c r="AK6" s="505">
        <f>奨学生願書!AS4</f>
        <v>0</v>
      </c>
      <c r="AL6" s="61" t="s">
        <v>199</v>
      </c>
      <c r="AN6" s="436"/>
      <c r="AO6" s="437"/>
      <c r="AP6" s="438"/>
      <c r="AT6" s="155"/>
    </row>
    <row r="7" spans="1:51" ht="24.75" customHeight="1" thickBot="1" x14ac:dyDescent="0.25">
      <c r="L7" s="44"/>
      <c r="M7" s="44"/>
      <c r="N7" s="44"/>
      <c r="O7" s="44"/>
      <c r="P7" s="45"/>
      <c r="Q7" s="45"/>
      <c r="R7" s="45"/>
      <c r="S7" s="45"/>
      <c r="T7" s="45"/>
      <c r="U7" s="45"/>
      <c r="V7" s="45"/>
      <c r="W7" s="506" t="s">
        <v>200</v>
      </c>
      <c r="X7" s="507"/>
      <c r="Y7" s="507"/>
      <c r="Z7" s="507"/>
      <c r="AA7" s="507"/>
      <c r="AB7" s="507"/>
      <c r="AC7" s="508"/>
      <c r="AD7" s="509" t="str">
        <f>IF(+TEXT(奨学生願書!Z13,"標準")="0","",+TEXT(奨学生願書!Z13,"標準"))</f>
        <v/>
      </c>
      <c r="AE7" s="509">
        <f>IF(AJ7="0","",AJ7)</f>
        <v>0</v>
      </c>
      <c r="AF7" s="507" t="s">
        <v>201</v>
      </c>
      <c r="AG7" s="510"/>
      <c r="AH7" s="511" t="s">
        <v>202</v>
      </c>
      <c r="AI7" s="507"/>
      <c r="AJ7" s="508"/>
      <c r="AK7" s="509" t="str">
        <f>IF(+TEXT(奨学生願書!AG13,"標準")="0","",+TEXT(奨学生願書!AG13,"標準"))</f>
        <v/>
      </c>
      <c r="AL7" s="512">
        <f>IF(AQ7="0","",AQ7)</f>
        <v>0</v>
      </c>
      <c r="AN7" s="439"/>
      <c r="AO7" s="440"/>
      <c r="AP7" s="441"/>
    </row>
    <row r="8" spans="1:51" ht="13.5" customHeight="1" x14ac:dyDescent="0.2">
      <c r="L8" s="44"/>
      <c r="M8" s="44"/>
      <c r="N8" s="44"/>
      <c r="O8" s="44"/>
      <c r="P8" s="45"/>
      <c r="Q8" s="45"/>
      <c r="R8" s="45"/>
      <c r="S8" s="45"/>
      <c r="T8" s="45"/>
      <c r="U8" s="45"/>
      <c r="V8" s="45"/>
      <c r="W8" s="51"/>
      <c r="X8" s="51"/>
      <c r="Y8" s="51"/>
      <c r="Z8" s="51"/>
      <c r="AA8" s="51"/>
      <c r="AB8" s="51"/>
      <c r="AC8" s="51"/>
      <c r="AD8" s="51"/>
      <c r="AE8" s="51"/>
      <c r="AF8" s="51"/>
      <c r="AG8" s="51"/>
      <c r="AH8" s="51"/>
      <c r="AI8" s="51"/>
      <c r="AJ8" s="51"/>
      <c r="AK8" s="51"/>
      <c r="AL8" s="51"/>
    </row>
    <row r="9" spans="1:51" ht="13.5" customHeight="1" x14ac:dyDescent="0.2">
      <c r="L9" s="44"/>
      <c r="M9" s="44"/>
      <c r="N9" s="44"/>
      <c r="O9" s="44"/>
      <c r="P9" s="45"/>
      <c r="Q9" s="45"/>
      <c r="R9" s="45"/>
      <c r="S9" s="45"/>
      <c r="T9" s="45"/>
      <c r="U9" s="45"/>
      <c r="V9" s="45"/>
      <c r="W9" s="51"/>
      <c r="X9" s="51"/>
      <c r="Y9" s="51"/>
      <c r="Z9" s="51"/>
      <c r="AA9" s="51"/>
      <c r="AB9" s="51"/>
      <c r="AC9" s="51"/>
      <c r="AD9" s="51"/>
      <c r="AE9" s="51"/>
      <c r="AF9" s="51"/>
      <c r="AG9" s="51"/>
      <c r="AH9" s="51"/>
      <c r="AI9" s="51"/>
      <c r="AJ9" s="51"/>
      <c r="AK9" s="51"/>
      <c r="AL9" s="51"/>
    </row>
    <row r="10" spans="1:51" ht="13.5" customHeight="1" thickBot="1" x14ac:dyDescent="0.25">
      <c r="L10" s="44"/>
      <c r="M10" s="44"/>
      <c r="N10" s="44"/>
      <c r="O10" s="44"/>
      <c r="P10" s="45"/>
      <c r="Q10" s="45"/>
      <c r="R10" s="45"/>
      <c r="S10" s="45"/>
      <c r="T10" s="45"/>
      <c r="U10" s="45"/>
      <c r="V10" s="45"/>
      <c r="W10" s="45"/>
      <c r="X10" s="45"/>
      <c r="Y10" s="45"/>
      <c r="Z10" s="45"/>
      <c r="AA10" s="45"/>
      <c r="AB10" s="45"/>
      <c r="AC10" s="45"/>
      <c r="AD10" s="45"/>
      <c r="AE10" s="45"/>
      <c r="AF10" s="45"/>
      <c r="AG10" s="45"/>
      <c r="AH10" s="45"/>
      <c r="AI10" s="45"/>
      <c r="AJ10" s="45"/>
      <c r="AK10" s="45"/>
      <c r="AL10" s="45"/>
      <c r="AQ10" s="182" t="s">
        <v>431</v>
      </c>
    </row>
    <row r="11" spans="1:51" s="36" customFormat="1" ht="26.1" customHeight="1" thickTop="1" thickBot="1" x14ac:dyDescent="0.25">
      <c r="A11" s="516" t="s">
        <v>403</v>
      </c>
      <c r="B11" s="517"/>
      <c r="C11" s="517"/>
      <c r="D11" s="518"/>
      <c r="E11" s="519"/>
      <c r="F11" s="520"/>
      <c r="G11" s="520"/>
      <c r="H11" s="521"/>
      <c r="I11" s="522" t="s">
        <v>84</v>
      </c>
      <c r="J11" s="523"/>
      <c r="K11" s="523"/>
      <c r="L11" s="523"/>
      <c r="M11" s="524"/>
      <c r="N11" s="525"/>
      <c r="O11" s="525"/>
      <c r="P11" s="525"/>
      <c r="Q11" s="525"/>
      <c r="R11" s="526"/>
      <c r="S11" s="531"/>
      <c r="T11" s="532"/>
      <c r="U11" s="532"/>
      <c r="V11" s="532"/>
      <c r="W11" s="532"/>
      <c r="X11" s="532"/>
      <c r="Y11" s="532"/>
      <c r="Z11" s="532"/>
      <c r="AA11" s="532"/>
      <c r="AB11" s="532"/>
      <c r="AC11" s="532"/>
      <c r="AD11" s="532"/>
      <c r="AE11" s="532"/>
      <c r="AF11" s="532"/>
      <c r="AG11" s="532"/>
      <c r="AH11" s="532"/>
      <c r="AI11" s="532"/>
      <c r="AJ11" s="532"/>
      <c r="AK11" s="532"/>
      <c r="AL11" s="533"/>
      <c r="AN11" s="474" t="s">
        <v>520</v>
      </c>
      <c r="AO11" s="475"/>
      <c r="AP11" s="476"/>
      <c r="AQ11" s="181" t="str">
        <f>IF(+ISBLANK(E11),"学生区分を入力してください",
 IF(+ISBLANK(M11),"奨学生区分を入力してください","OK"))</f>
        <v>学生区分を入力してください</v>
      </c>
      <c r="AR11" s="178" t="s">
        <v>111</v>
      </c>
      <c r="AS11" s="178" t="s">
        <v>80</v>
      </c>
      <c r="AT11" s="161" t="s">
        <v>108</v>
      </c>
      <c r="AV11" s="179" t="s">
        <v>433</v>
      </c>
    </row>
    <row r="12" spans="1:51" ht="26.1" customHeight="1" thickTop="1" thickBot="1" x14ac:dyDescent="0.25">
      <c r="A12" s="513" t="s">
        <v>88</v>
      </c>
      <c r="B12" s="514"/>
      <c r="C12" s="514"/>
      <c r="D12" s="515"/>
      <c r="E12" s="527"/>
      <c r="F12" s="528"/>
      <c r="G12" s="528"/>
      <c r="H12" s="528"/>
      <c r="I12" s="528"/>
      <c r="J12" s="528"/>
      <c r="K12" s="528"/>
      <c r="L12" s="528"/>
      <c r="M12" s="529" t="s">
        <v>404</v>
      </c>
      <c r="N12" s="514"/>
      <c r="O12" s="514"/>
      <c r="P12" s="514"/>
      <c r="Q12" s="514"/>
      <c r="R12" s="514"/>
      <c r="S12" s="514"/>
      <c r="T12" s="514"/>
      <c r="U12" s="514"/>
      <c r="V12" s="514"/>
      <c r="W12" s="514"/>
      <c r="X12" s="530"/>
      <c r="Y12" s="535"/>
      <c r="Z12" s="528"/>
      <c r="AA12" s="528"/>
      <c r="AB12" s="528"/>
      <c r="AC12" s="528"/>
      <c r="AD12" s="528"/>
      <c r="AE12" s="528"/>
      <c r="AF12" s="528"/>
      <c r="AG12" s="528"/>
      <c r="AH12" s="528"/>
      <c r="AI12" s="528"/>
      <c r="AJ12" s="528"/>
      <c r="AK12" s="528"/>
      <c r="AL12" s="536"/>
      <c r="AN12" s="474" t="s">
        <v>521</v>
      </c>
      <c r="AO12" s="475"/>
      <c r="AP12" s="476"/>
      <c r="AQ12" s="534" t="str">
        <f>IF(+ISBLANK(E12),"国籍を入力してください",
 IF(AND(+AV12=999,+ISBLANK(Y12)),"国籍が「その他」です。国籍をキーボード入力してください","OK"))</f>
        <v>国籍を入力してください</v>
      </c>
      <c r="AR12" s="160" t="s">
        <v>405</v>
      </c>
      <c r="AS12" s="160" t="s">
        <v>312</v>
      </c>
      <c r="AT12" s="160" t="s">
        <v>406</v>
      </c>
      <c r="AV12" s="161" t="e">
        <f>VALUE(LEFT(E12,3))</f>
        <v>#VALUE!</v>
      </c>
      <c r="AY12" s="160" t="s">
        <v>523</v>
      </c>
    </row>
    <row r="13" spans="1:51" ht="26.1" customHeight="1" thickTop="1" thickBot="1" x14ac:dyDescent="0.25">
      <c r="A13" s="537"/>
      <c r="B13" s="538"/>
      <c r="C13" s="538"/>
      <c r="D13" s="539"/>
      <c r="E13" s="490"/>
      <c r="F13" s="491"/>
      <c r="G13" s="491"/>
      <c r="H13" s="491"/>
      <c r="I13" s="491"/>
      <c r="J13" s="492"/>
      <c r="K13" s="493" t="s">
        <v>230</v>
      </c>
      <c r="L13" s="491"/>
      <c r="M13" s="491"/>
      <c r="N13" s="492"/>
      <c r="O13" s="493" t="s">
        <v>231</v>
      </c>
      <c r="P13" s="492"/>
      <c r="Q13" s="493" t="s">
        <v>518</v>
      </c>
      <c r="R13" s="491"/>
      <c r="S13" s="491"/>
      <c r="T13" s="491"/>
      <c r="U13" s="493" t="s">
        <v>519</v>
      </c>
      <c r="V13" s="491"/>
      <c r="W13" s="491"/>
      <c r="X13" s="491"/>
      <c r="Y13" s="491"/>
      <c r="Z13" s="491"/>
      <c r="AA13" s="491"/>
      <c r="AB13" s="491"/>
      <c r="AC13" s="491"/>
      <c r="AD13" s="491"/>
      <c r="AE13" s="491"/>
      <c r="AF13" s="491"/>
      <c r="AG13" s="491"/>
      <c r="AH13" s="491"/>
      <c r="AI13" s="491"/>
      <c r="AJ13" s="491"/>
      <c r="AK13" s="491"/>
      <c r="AL13" s="556"/>
      <c r="AN13" s="489" t="s">
        <v>531</v>
      </c>
      <c r="AO13" s="253"/>
      <c r="AP13" s="254"/>
      <c r="AQ13" s="534"/>
      <c r="AR13" s="160" t="s">
        <v>83</v>
      </c>
      <c r="AS13" s="160" t="s">
        <v>85</v>
      </c>
      <c r="AT13" s="160" t="s">
        <v>398</v>
      </c>
      <c r="AY13" s="160" t="s">
        <v>524</v>
      </c>
    </row>
    <row r="14" spans="1:51" ht="26.1" customHeight="1" thickTop="1" thickBot="1" x14ac:dyDescent="0.25">
      <c r="A14" s="454" t="s">
        <v>232</v>
      </c>
      <c r="B14" s="455"/>
      <c r="C14" s="455"/>
      <c r="D14" s="456"/>
      <c r="E14" s="461" t="s">
        <v>507</v>
      </c>
      <c r="F14" s="462"/>
      <c r="G14" s="462"/>
      <c r="H14" s="462"/>
      <c r="I14" s="462"/>
      <c r="J14" s="463"/>
      <c r="K14" s="557"/>
      <c r="L14" s="558"/>
      <c r="M14" s="558"/>
      <c r="N14" s="558"/>
      <c r="O14" s="472"/>
      <c r="P14" s="473"/>
      <c r="Q14" s="472"/>
      <c r="R14" s="473"/>
      <c r="S14" s="473"/>
      <c r="T14" s="473"/>
      <c r="U14" s="469"/>
      <c r="V14" s="470"/>
      <c r="W14" s="470"/>
      <c r="X14" s="470"/>
      <c r="Y14" s="470"/>
      <c r="Z14" s="470"/>
      <c r="AA14" s="470"/>
      <c r="AB14" s="470"/>
      <c r="AC14" s="470"/>
      <c r="AD14" s="470"/>
      <c r="AE14" s="470"/>
      <c r="AF14" s="470"/>
      <c r="AG14" s="470"/>
      <c r="AH14" s="470"/>
      <c r="AI14" s="470"/>
      <c r="AJ14" s="470"/>
      <c r="AK14" s="470"/>
      <c r="AL14" s="471"/>
      <c r="AN14" s="258"/>
      <c r="AO14" s="259"/>
      <c r="AP14" s="260"/>
      <c r="AQ14" s="181" t="str">
        <f>IF(+ISBLANK(K14),"年(西暦）を入力してください",
IF(+ISBLANK(O14),"月を入力してください",
IF(+ISBLANK(Q14),"国・公・私立を入力してください",
IF(+ISBLANK(U14),"学校名を入力してください","OK"))))</f>
        <v>年(西暦）を入力してください</v>
      </c>
      <c r="AS14" s="160" t="s">
        <v>86</v>
      </c>
      <c r="AT14" s="160" t="s">
        <v>401</v>
      </c>
      <c r="AY14" s="160" t="s">
        <v>525</v>
      </c>
    </row>
    <row r="15" spans="1:51" ht="26.1" customHeight="1" thickTop="1" thickBot="1" x14ac:dyDescent="0.25">
      <c r="A15" s="418"/>
      <c r="B15" s="419"/>
      <c r="C15" s="419"/>
      <c r="D15" s="420"/>
      <c r="E15" s="464" t="s">
        <v>516</v>
      </c>
      <c r="F15" s="465"/>
      <c r="G15" s="465"/>
      <c r="H15" s="465"/>
      <c r="I15" s="465"/>
      <c r="J15" s="466"/>
      <c r="K15" s="467"/>
      <c r="L15" s="324"/>
      <c r="M15" s="324"/>
      <c r="N15" s="325"/>
      <c r="O15" s="467"/>
      <c r="P15" s="324"/>
      <c r="Q15" s="467"/>
      <c r="R15" s="324"/>
      <c r="S15" s="324"/>
      <c r="T15" s="325"/>
      <c r="U15" s="468"/>
      <c r="V15" s="276"/>
      <c r="W15" s="276"/>
      <c r="X15" s="276"/>
      <c r="Y15" s="276"/>
      <c r="Z15" s="276"/>
      <c r="AA15" s="276"/>
      <c r="AB15" s="276"/>
      <c r="AC15" s="276"/>
      <c r="AD15" s="276"/>
      <c r="AE15" s="276"/>
      <c r="AF15" s="276"/>
      <c r="AG15" s="276"/>
      <c r="AH15" s="276"/>
      <c r="AI15" s="276"/>
      <c r="AJ15" s="276"/>
      <c r="AK15" s="276"/>
      <c r="AL15" s="277"/>
      <c r="AN15" s="326" t="s">
        <v>589</v>
      </c>
      <c r="AO15" s="327"/>
      <c r="AP15" s="328"/>
      <c r="AQ15" s="181" t="str">
        <f>IF(+ISBLANK(K15),"年(西暦）を入力してください",
IF(+ISBLANK(O15),"月を入力してください",
IF(+ISBLANK(Q15),"国・公・私立を入力してください",
IF(+ISBLANK(U15),"学校名を入力してください","OK"))))</f>
        <v>年(西暦）を入力してください</v>
      </c>
      <c r="AS15" s="160" t="s">
        <v>87</v>
      </c>
      <c r="AT15" s="160" t="s">
        <v>273</v>
      </c>
      <c r="AY15" s="160" t="s">
        <v>522</v>
      </c>
    </row>
    <row r="16" spans="1:51" ht="26.1" customHeight="1" thickTop="1" thickBot="1" x14ac:dyDescent="0.25">
      <c r="A16" s="418"/>
      <c r="B16" s="419"/>
      <c r="C16" s="419"/>
      <c r="D16" s="420"/>
      <c r="E16" s="464" t="s">
        <v>508</v>
      </c>
      <c r="F16" s="465"/>
      <c r="G16" s="465"/>
      <c r="H16" s="465"/>
      <c r="I16" s="465"/>
      <c r="J16" s="466"/>
      <c r="K16" s="467"/>
      <c r="L16" s="324"/>
      <c r="M16" s="324"/>
      <c r="N16" s="325"/>
      <c r="O16" s="467"/>
      <c r="P16" s="324"/>
      <c r="Q16" s="467"/>
      <c r="R16" s="324"/>
      <c r="S16" s="324"/>
      <c r="T16" s="324"/>
      <c r="U16" s="468"/>
      <c r="V16" s="276"/>
      <c r="W16" s="276"/>
      <c r="X16" s="276"/>
      <c r="Y16" s="276"/>
      <c r="Z16" s="276"/>
      <c r="AA16" s="276"/>
      <c r="AB16" s="276"/>
      <c r="AC16" s="276"/>
      <c r="AD16" s="276"/>
      <c r="AE16" s="276"/>
      <c r="AF16" s="276"/>
      <c r="AG16" s="276"/>
      <c r="AH16" s="276"/>
      <c r="AI16" s="276"/>
      <c r="AJ16" s="276"/>
      <c r="AK16" s="276"/>
      <c r="AL16" s="277"/>
      <c r="AN16" s="460" t="s">
        <v>526</v>
      </c>
      <c r="AO16" s="327"/>
      <c r="AP16" s="328"/>
      <c r="AQ16" s="208" t="s">
        <v>141</v>
      </c>
      <c r="AT16" s="160" t="s">
        <v>274</v>
      </c>
    </row>
    <row r="17" spans="1:46" ht="26.1" customHeight="1" thickTop="1" thickBot="1" x14ac:dyDescent="0.25">
      <c r="A17" s="418"/>
      <c r="B17" s="419"/>
      <c r="C17" s="419"/>
      <c r="D17" s="420"/>
      <c r="E17" s="464" t="s">
        <v>517</v>
      </c>
      <c r="F17" s="465"/>
      <c r="G17" s="465"/>
      <c r="H17" s="465"/>
      <c r="I17" s="465"/>
      <c r="J17" s="466"/>
      <c r="K17" s="467"/>
      <c r="L17" s="324"/>
      <c r="M17" s="324"/>
      <c r="N17" s="325"/>
      <c r="O17" s="467"/>
      <c r="P17" s="324"/>
      <c r="Q17" s="467"/>
      <c r="R17" s="324"/>
      <c r="S17" s="324"/>
      <c r="T17" s="324"/>
      <c r="U17" s="468"/>
      <c r="V17" s="276"/>
      <c r="W17" s="276"/>
      <c r="X17" s="276"/>
      <c r="Y17" s="276"/>
      <c r="Z17" s="276"/>
      <c r="AA17" s="276"/>
      <c r="AB17" s="276"/>
      <c r="AC17" s="276"/>
      <c r="AD17" s="276"/>
      <c r="AE17" s="276"/>
      <c r="AF17" s="276"/>
      <c r="AG17" s="276"/>
      <c r="AH17" s="276"/>
      <c r="AI17" s="276"/>
      <c r="AJ17" s="276"/>
      <c r="AK17" s="276"/>
      <c r="AL17" s="277"/>
      <c r="AN17" s="326" t="s">
        <v>590</v>
      </c>
      <c r="AO17" s="327"/>
      <c r="AP17" s="328"/>
      <c r="AQ17" s="181" t="str">
        <f>IF(+ISBLANK(K17),"年(西暦）を入力してください",
IF(+ISBLANK(O17),"月を入力してください",
IF(+ISBLANK(Q17),"国・公・私立を入力してください",
IF(+ISBLANK(U17),"学校名を入力してください","OK"))))</f>
        <v>年(西暦）を入力してください</v>
      </c>
      <c r="AT17" s="160" t="s">
        <v>275</v>
      </c>
    </row>
    <row r="18" spans="1:46" ht="26.1" customHeight="1" thickTop="1" thickBot="1" x14ac:dyDescent="0.25">
      <c r="A18" s="418"/>
      <c r="B18" s="419"/>
      <c r="C18" s="419"/>
      <c r="D18" s="420"/>
      <c r="E18" s="464" t="s">
        <v>509</v>
      </c>
      <c r="F18" s="465"/>
      <c r="G18" s="465"/>
      <c r="H18" s="465"/>
      <c r="I18" s="465"/>
      <c r="J18" s="466"/>
      <c r="K18" s="467"/>
      <c r="L18" s="324"/>
      <c r="M18" s="324"/>
      <c r="N18" s="325"/>
      <c r="O18" s="467"/>
      <c r="P18" s="324"/>
      <c r="Q18" s="467"/>
      <c r="R18" s="324"/>
      <c r="S18" s="324"/>
      <c r="T18" s="324"/>
      <c r="U18" s="468"/>
      <c r="V18" s="276"/>
      <c r="W18" s="276"/>
      <c r="X18" s="276"/>
      <c r="Y18" s="276"/>
      <c r="Z18" s="276"/>
      <c r="AA18" s="276"/>
      <c r="AB18" s="276"/>
      <c r="AC18" s="276"/>
      <c r="AD18" s="276"/>
      <c r="AE18" s="276"/>
      <c r="AF18" s="276"/>
      <c r="AG18" s="276"/>
      <c r="AH18" s="276"/>
      <c r="AI18" s="276"/>
      <c r="AJ18" s="276"/>
      <c r="AK18" s="276"/>
      <c r="AL18" s="277"/>
      <c r="AN18" s="326" t="s">
        <v>533</v>
      </c>
      <c r="AO18" s="327"/>
      <c r="AP18" s="328"/>
      <c r="AQ18" s="181" t="str">
        <f>IF(+ISBLANK(K18),"年(西暦）を入力してください",
IF(+ISBLANK(O18),"月を入力して下さい",
IF(+ISBLANK(Q18),"国・公・私立を入力してください",
IF(+ISBLANK(U18),"学校名を入力してください","OK"))))</f>
        <v>年(西暦）を入力してください</v>
      </c>
      <c r="AT18" s="160" t="s">
        <v>276</v>
      </c>
    </row>
    <row r="19" spans="1:46" ht="26.1" customHeight="1" thickTop="1" x14ac:dyDescent="0.2">
      <c r="A19" s="418"/>
      <c r="B19" s="419"/>
      <c r="C19" s="419"/>
      <c r="D19" s="420"/>
      <c r="E19" s="464" t="s">
        <v>510</v>
      </c>
      <c r="F19" s="465"/>
      <c r="G19" s="465"/>
      <c r="H19" s="465"/>
      <c r="I19" s="465"/>
      <c r="J19" s="466"/>
      <c r="K19" s="467"/>
      <c r="L19" s="324"/>
      <c r="M19" s="324"/>
      <c r="N19" s="325"/>
      <c r="O19" s="467"/>
      <c r="P19" s="324"/>
      <c r="Q19" s="467"/>
      <c r="R19" s="324"/>
      <c r="S19" s="324"/>
      <c r="T19" s="324"/>
      <c r="U19" s="468"/>
      <c r="V19" s="276"/>
      <c r="W19" s="276"/>
      <c r="X19" s="276"/>
      <c r="Y19" s="276"/>
      <c r="Z19" s="276"/>
      <c r="AA19" s="276"/>
      <c r="AB19" s="276"/>
      <c r="AC19" s="276"/>
      <c r="AD19" s="276"/>
      <c r="AE19" s="276"/>
      <c r="AF19" s="276"/>
      <c r="AG19" s="276"/>
      <c r="AH19" s="276"/>
      <c r="AI19" s="276"/>
      <c r="AJ19" s="276"/>
      <c r="AK19" s="276"/>
      <c r="AL19" s="277"/>
      <c r="AN19" s="425" t="s">
        <v>527</v>
      </c>
      <c r="AO19" s="434"/>
      <c r="AP19" s="435"/>
      <c r="AQ19" s="424" t="s">
        <v>141</v>
      </c>
      <c r="AT19" s="160" t="s">
        <v>277</v>
      </c>
    </row>
    <row r="20" spans="1:46" ht="26.1" customHeight="1" x14ac:dyDescent="0.2">
      <c r="A20" s="418"/>
      <c r="B20" s="419"/>
      <c r="C20" s="419"/>
      <c r="D20" s="420"/>
      <c r="E20" s="464" t="s">
        <v>511</v>
      </c>
      <c r="F20" s="465"/>
      <c r="G20" s="465"/>
      <c r="H20" s="465"/>
      <c r="I20" s="465"/>
      <c r="J20" s="466"/>
      <c r="K20" s="467"/>
      <c r="L20" s="324"/>
      <c r="M20" s="324"/>
      <c r="N20" s="325"/>
      <c r="O20" s="467"/>
      <c r="P20" s="324"/>
      <c r="Q20" s="467"/>
      <c r="R20" s="324"/>
      <c r="S20" s="324"/>
      <c r="T20" s="324"/>
      <c r="U20" s="468"/>
      <c r="V20" s="276"/>
      <c r="W20" s="276"/>
      <c r="X20" s="276"/>
      <c r="Y20" s="276"/>
      <c r="Z20" s="276"/>
      <c r="AA20" s="276"/>
      <c r="AB20" s="276"/>
      <c r="AC20" s="276"/>
      <c r="AD20" s="276"/>
      <c r="AE20" s="276"/>
      <c r="AF20" s="276"/>
      <c r="AG20" s="276"/>
      <c r="AH20" s="276"/>
      <c r="AI20" s="276"/>
      <c r="AJ20" s="276"/>
      <c r="AK20" s="276"/>
      <c r="AL20" s="277"/>
      <c r="AN20" s="436"/>
      <c r="AO20" s="437"/>
      <c r="AP20" s="438"/>
      <c r="AQ20" s="424"/>
      <c r="AT20" s="160" t="s">
        <v>278</v>
      </c>
    </row>
    <row r="21" spans="1:46" ht="26.1" customHeight="1" x14ac:dyDescent="0.2">
      <c r="A21" s="418"/>
      <c r="B21" s="419"/>
      <c r="C21" s="419"/>
      <c r="D21" s="420"/>
      <c r="E21" s="464" t="s">
        <v>512</v>
      </c>
      <c r="F21" s="465"/>
      <c r="G21" s="465"/>
      <c r="H21" s="465"/>
      <c r="I21" s="465"/>
      <c r="J21" s="466"/>
      <c r="K21" s="467"/>
      <c r="L21" s="324"/>
      <c r="M21" s="324"/>
      <c r="N21" s="325"/>
      <c r="O21" s="467"/>
      <c r="P21" s="324"/>
      <c r="Q21" s="467"/>
      <c r="R21" s="324"/>
      <c r="S21" s="324"/>
      <c r="T21" s="324"/>
      <c r="U21" s="468"/>
      <c r="V21" s="276"/>
      <c r="W21" s="276"/>
      <c r="X21" s="276"/>
      <c r="Y21" s="276"/>
      <c r="Z21" s="276"/>
      <c r="AA21" s="276"/>
      <c r="AB21" s="276"/>
      <c r="AC21" s="276"/>
      <c r="AD21" s="276"/>
      <c r="AE21" s="276"/>
      <c r="AF21" s="276"/>
      <c r="AG21" s="276"/>
      <c r="AH21" s="276"/>
      <c r="AI21" s="276"/>
      <c r="AJ21" s="276"/>
      <c r="AK21" s="276"/>
      <c r="AL21" s="277"/>
      <c r="AN21" s="436"/>
      <c r="AO21" s="437"/>
      <c r="AP21" s="438"/>
      <c r="AQ21" s="424"/>
      <c r="AT21" s="160" t="s">
        <v>279</v>
      </c>
    </row>
    <row r="22" spans="1:46" ht="26.1" customHeight="1" x14ac:dyDescent="0.2">
      <c r="A22" s="418"/>
      <c r="B22" s="419"/>
      <c r="C22" s="419"/>
      <c r="D22" s="420"/>
      <c r="E22" s="464" t="s">
        <v>513</v>
      </c>
      <c r="F22" s="465"/>
      <c r="G22" s="465"/>
      <c r="H22" s="465"/>
      <c r="I22" s="465"/>
      <c r="J22" s="466"/>
      <c r="K22" s="467"/>
      <c r="L22" s="324"/>
      <c r="M22" s="324"/>
      <c r="N22" s="325"/>
      <c r="O22" s="467"/>
      <c r="P22" s="324"/>
      <c r="Q22" s="467"/>
      <c r="R22" s="324"/>
      <c r="S22" s="324"/>
      <c r="T22" s="324"/>
      <c r="U22" s="468"/>
      <c r="V22" s="276"/>
      <c r="W22" s="276"/>
      <c r="X22" s="276"/>
      <c r="Y22" s="276"/>
      <c r="Z22" s="276"/>
      <c r="AA22" s="276"/>
      <c r="AB22" s="276"/>
      <c r="AC22" s="276"/>
      <c r="AD22" s="276"/>
      <c r="AE22" s="276"/>
      <c r="AF22" s="276"/>
      <c r="AG22" s="276"/>
      <c r="AH22" s="276"/>
      <c r="AI22" s="276"/>
      <c r="AJ22" s="276"/>
      <c r="AK22" s="276"/>
      <c r="AL22" s="277"/>
      <c r="AN22" s="436"/>
      <c r="AO22" s="437"/>
      <c r="AP22" s="438"/>
      <c r="AQ22" s="424"/>
      <c r="AT22" s="160" t="s">
        <v>280</v>
      </c>
    </row>
    <row r="23" spans="1:46" ht="26.1" customHeight="1" x14ac:dyDescent="0.2">
      <c r="A23" s="418"/>
      <c r="B23" s="419"/>
      <c r="C23" s="419"/>
      <c r="D23" s="420"/>
      <c r="E23" s="464" t="s">
        <v>514</v>
      </c>
      <c r="F23" s="465"/>
      <c r="G23" s="465"/>
      <c r="H23" s="465"/>
      <c r="I23" s="465"/>
      <c r="J23" s="466"/>
      <c r="K23" s="467"/>
      <c r="L23" s="324"/>
      <c r="M23" s="324"/>
      <c r="N23" s="325"/>
      <c r="O23" s="467"/>
      <c r="P23" s="324"/>
      <c r="Q23" s="467"/>
      <c r="R23" s="324"/>
      <c r="S23" s="324"/>
      <c r="T23" s="324"/>
      <c r="U23" s="468"/>
      <c r="V23" s="276"/>
      <c r="W23" s="276"/>
      <c r="X23" s="276"/>
      <c r="Y23" s="276"/>
      <c r="Z23" s="276"/>
      <c r="AA23" s="276"/>
      <c r="AB23" s="276"/>
      <c r="AC23" s="276"/>
      <c r="AD23" s="276"/>
      <c r="AE23" s="276"/>
      <c r="AF23" s="276"/>
      <c r="AG23" s="276"/>
      <c r="AH23" s="276"/>
      <c r="AI23" s="276"/>
      <c r="AJ23" s="276"/>
      <c r="AK23" s="276"/>
      <c r="AL23" s="277"/>
      <c r="AN23" s="436"/>
      <c r="AO23" s="437"/>
      <c r="AP23" s="438"/>
      <c r="AQ23" s="424"/>
      <c r="AT23" s="160" t="s">
        <v>281</v>
      </c>
    </row>
    <row r="24" spans="1:46" ht="26.1" customHeight="1" x14ac:dyDescent="0.2">
      <c r="A24" s="418"/>
      <c r="B24" s="419"/>
      <c r="C24" s="419"/>
      <c r="D24" s="420"/>
      <c r="E24" s="464" t="s">
        <v>515</v>
      </c>
      <c r="F24" s="465"/>
      <c r="G24" s="465"/>
      <c r="H24" s="465"/>
      <c r="I24" s="465"/>
      <c r="J24" s="466"/>
      <c r="K24" s="467"/>
      <c r="L24" s="324"/>
      <c r="M24" s="324"/>
      <c r="N24" s="325"/>
      <c r="O24" s="467"/>
      <c r="P24" s="324"/>
      <c r="Q24" s="467"/>
      <c r="R24" s="324"/>
      <c r="S24" s="324"/>
      <c r="T24" s="324"/>
      <c r="U24" s="468"/>
      <c r="V24" s="276"/>
      <c r="W24" s="276"/>
      <c r="X24" s="276"/>
      <c r="Y24" s="276"/>
      <c r="Z24" s="276"/>
      <c r="AA24" s="276"/>
      <c r="AB24" s="276"/>
      <c r="AC24" s="276"/>
      <c r="AD24" s="276"/>
      <c r="AE24" s="276"/>
      <c r="AF24" s="276"/>
      <c r="AG24" s="276"/>
      <c r="AH24" s="276"/>
      <c r="AI24" s="276"/>
      <c r="AJ24" s="276"/>
      <c r="AK24" s="276"/>
      <c r="AL24" s="277"/>
      <c r="AN24" s="436"/>
      <c r="AO24" s="437"/>
      <c r="AP24" s="438"/>
      <c r="AQ24" s="424"/>
      <c r="AT24" s="160" t="s">
        <v>282</v>
      </c>
    </row>
    <row r="25" spans="1:46" ht="26.1" customHeight="1" x14ac:dyDescent="0.2">
      <c r="A25" s="418"/>
      <c r="B25" s="419"/>
      <c r="C25" s="419"/>
      <c r="D25" s="420"/>
      <c r="E25" s="448" t="s">
        <v>550</v>
      </c>
      <c r="F25" s="449"/>
      <c r="G25" s="449"/>
      <c r="H25" s="449"/>
      <c r="I25" s="449"/>
      <c r="J25" s="450"/>
      <c r="K25" s="442"/>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4"/>
      <c r="AN25" s="436"/>
      <c r="AO25" s="437"/>
      <c r="AP25" s="438"/>
      <c r="AQ25" s="424"/>
      <c r="AT25" s="160" t="s">
        <v>283</v>
      </c>
    </row>
    <row r="26" spans="1:46" ht="26.1" customHeight="1" thickBot="1" x14ac:dyDescent="0.25">
      <c r="A26" s="457"/>
      <c r="B26" s="458"/>
      <c r="C26" s="458"/>
      <c r="D26" s="459"/>
      <c r="E26" s="451"/>
      <c r="F26" s="452"/>
      <c r="G26" s="452"/>
      <c r="H26" s="452"/>
      <c r="I26" s="452"/>
      <c r="J26" s="453"/>
      <c r="K26" s="445"/>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7"/>
      <c r="AN26" s="439"/>
      <c r="AO26" s="440"/>
      <c r="AP26" s="441"/>
      <c r="AQ26" s="424"/>
      <c r="AT26" s="160" t="s">
        <v>284</v>
      </c>
    </row>
    <row r="27" spans="1:46" ht="26.1" customHeight="1" thickTop="1" thickBot="1" x14ac:dyDescent="0.25">
      <c r="A27" s="545" t="s">
        <v>427</v>
      </c>
      <c r="B27" s="546"/>
      <c r="C27" s="546"/>
      <c r="D27" s="547"/>
      <c r="E27" s="540" t="s">
        <v>230</v>
      </c>
      <c r="F27" s="541"/>
      <c r="G27" s="541"/>
      <c r="H27" s="541"/>
      <c r="I27" s="541" t="s">
        <v>231</v>
      </c>
      <c r="J27" s="541"/>
      <c r="K27" s="542"/>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4"/>
      <c r="AT27" s="160" t="s">
        <v>402</v>
      </c>
    </row>
    <row r="28" spans="1:46" ht="26.1" customHeight="1" thickTop="1" x14ac:dyDescent="0.2">
      <c r="A28" s="418"/>
      <c r="B28" s="419"/>
      <c r="C28" s="419"/>
      <c r="D28" s="420"/>
      <c r="E28" s="482"/>
      <c r="F28" s="483"/>
      <c r="G28" s="483"/>
      <c r="H28" s="483"/>
      <c r="I28" s="483"/>
      <c r="J28" s="483"/>
      <c r="K28" s="468"/>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7"/>
      <c r="AN28" s="425" t="s">
        <v>528</v>
      </c>
      <c r="AO28" s="426"/>
      <c r="AP28" s="427"/>
      <c r="AQ28" s="424" t="s">
        <v>530</v>
      </c>
      <c r="AT28" s="160" t="s">
        <v>285</v>
      </c>
    </row>
    <row r="29" spans="1:46" ht="26.1" customHeight="1" x14ac:dyDescent="0.2">
      <c r="A29" s="418"/>
      <c r="B29" s="419"/>
      <c r="C29" s="419"/>
      <c r="D29" s="420"/>
      <c r="E29" s="482"/>
      <c r="F29" s="483"/>
      <c r="G29" s="483"/>
      <c r="H29" s="483"/>
      <c r="I29" s="483"/>
      <c r="J29" s="483"/>
      <c r="K29" s="468"/>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7"/>
      <c r="AN29" s="428"/>
      <c r="AO29" s="429"/>
      <c r="AP29" s="430"/>
      <c r="AQ29" s="424"/>
      <c r="AT29" s="160" t="s">
        <v>287</v>
      </c>
    </row>
    <row r="30" spans="1:46" ht="26.1" customHeight="1" x14ac:dyDescent="0.2">
      <c r="A30" s="418"/>
      <c r="B30" s="419"/>
      <c r="C30" s="419"/>
      <c r="D30" s="420"/>
      <c r="E30" s="482"/>
      <c r="F30" s="483"/>
      <c r="G30" s="483"/>
      <c r="H30" s="483"/>
      <c r="I30" s="483"/>
      <c r="J30" s="483"/>
      <c r="K30" s="468"/>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7"/>
      <c r="AN30" s="428"/>
      <c r="AO30" s="429"/>
      <c r="AP30" s="430"/>
      <c r="AQ30" s="424"/>
      <c r="AT30" s="160" t="s">
        <v>288</v>
      </c>
    </row>
    <row r="31" spans="1:46" ht="26.1" customHeight="1" thickBot="1" x14ac:dyDescent="0.25">
      <c r="A31" s="548"/>
      <c r="B31" s="549"/>
      <c r="C31" s="549"/>
      <c r="D31" s="550"/>
      <c r="E31" s="484"/>
      <c r="F31" s="485"/>
      <c r="G31" s="485"/>
      <c r="H31" s="485"/>
      <c r="I31" s="485"/>
      <c r="J31" s="485"/>
      <c r="K31" s="486"/>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8"/>
      <c r="AN31" s="431"/>
      <c r="AO31" s="432"/>
      <c r="AP31" s="433"/>
      <c r="AQ31" s="424"/>
      <c r="AT31" s="160" t="s">
        <v>289</v>
      </c>
    </row>
    <row r="32" spans="1:46" ht="26.1" customHeight="1" thickTop="1" thickBot="1" x14ac:dyDescent="0.25">
      <c r="A32" s="418" t="s">
        <v>233</v>
      </c>
      <c r="B32" s="419"/>
      <c r="C32" s="419"/>
      <c r="D32" s="420"/>
      <c r="E32" s="551" t="s">
        <v>230</v>
      </c>
      <c r="F32" s="552"/>
      <c r="G32" s="552"/>
      <c r="H32" s="552"/>
      <c r="I32" s="552" t="s">
        <v>231</v>
      </c>
      <c r="J32" s="552"/>
      <c r="K32" s="553"/>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55"/>
      <c r="AT32" s="160" t="s">
        <v>290</v>
      </c>
    </row>
    <row r="33" spans="1:46" ht="26.1" customHeight="1" thickTop="1" x14ac:dyDescent="0.2">
      <c r="A33" s="418"/>
      <c r="B33" s="419"/>
      <c r="C33" s="419"/>
      <c r="D33" s="420"/>
      <c r="E33" s="482"/>
      <c r="F33" s="483"/>
      <c r="G33" s="483"/>
      <c r="H33" s="483"/>
      <c r="I33" s="483"/>
      <c r="J33" s="483"/>
      <c r="K33" s="468"/>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7"/>
      <c r="AN33" s="425" t="s">
        <v>529</v>
      </c>
      <c r="AO33" s="426"/>
      <c r="AP33" s="427"/>
      <c r="AQ33" s="424" t="s">
        <v>530</v>
      </c>
      <c r="AT33" s="160" t="s">
        <v>291</v>
      </c>
    </row>
    <row r="34" spans="1:46" ht="26.1" customHeight="1" x14ac:dyDescent="0.2">
      <c r="A34" s="418"/>
      <c r="B34" s="419"/>
      <c r="C34" s="419"/>
      <c r="D34" s="420"/>
      <c r="E34" s="482"/>
      <c r="F34" s="483"/>
      <c r="G34" s="483"/>
      <c r="H34" s="483"/>
      <c r="I34" s="483"/>
      <c r="J34" s="483"/>
      <c r="K34" s="468"/>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7"/>
      <c r="AN34" s="428"/>
      <c r="AO34" s="429"/>
      <c r="AP34" s="430"/>
      <c r="AQ34" s="424"/>
      <c r="AT34" s="160" t="s">
        <v>292</v>
      </c>
    </row>
    <row r="35" spans="1:46" ht="26.1" customHeight="1" x14ac:dyDescent="0.2">
      <c r="A35" s="418"/>
      <c r="B35" s="419"/>
      <c r="C35" s="419"/>
      <c r="D35" s="420"/>
      <c r="E35" s="482"/>
      <c r="F35" s="483"/>
      <c r="G35" s="483"/>
      <c r="H35" s="483"/>
      <c r="I35" s="483"/>
      <c r="J35" s="483"/>
      <c r="K35" s="468"/>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7"/>
      <c r="AN35" s="428"/>
      <c r="AO35" s="429"/>
      <c r="AP35" s="430"/>
      <c r="AQ35" s="424"/>
      <c r="AT35" s="160" t="s">
        <v>293</v>
      </c>
    </row>
    <row r="36" spans="1:46" ht="26.1" customHeight="1" thickBot="1" x14ac:dyDescent="0.25">
      <c r="A36" s="421"/>
      <c r="B36" s="422"/>
      <c r="C36" s="422"/>
      <c r="D36" s="423"/>
      <c r="E36" s="477"/>
      <c r="F36" s="478"/>
      <c r="G36" s="478"/>
      <c r="H36" s="478"/>
      <c r="I36" s="478"/>
      <c r="J36" s="478"/>
      <c r="K36" s="479"/>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0"/>
      <c r="AI36" s="480"/>
      <c r="AJ36" s="480"/>
      <c r="AK36" s="480"/>
      <c r="AL36" s="481"/>
      <c r="AN36" s="431"/>
      <c r="AO36" s="432"/>
      <c r="AP36" s="433"/>
      <c r="AQ36" s="424"/>
      <c r="AT36" s="160" t="s">
        <v>294</v>
      </c>
    </row>
    <row r="37" spans="1:46" x14ac:dyDescent="0.2">
      <c r="AT37" s="160" t="s">
        <v>295</v>
      </c>
    </row>
    <row r="38" spans="1:46" x14ac:dyDescent="0.2">
      <c r="A38" s="417" t="s">
        <v>552</v>
      </c>
      <c r="B38" s="417"/>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T38" s="160" t="s">
        <v>296</v>
      </c>
    </row>
    <row r="39" spans="1:46" x14ac:dyDescent="0.2">
      <c r="A39" s="417"/>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T39" s="160" t="s">
        <v>297</v>
      </c>
    </row>
    <row r="40" spans="1:46" x14ac:dyDescent="0.2">
      <c r="AT40" s="160" t="s">
        <v>298</v>
      </c>
    </row>
    <row r="41" spans="1:46" x14ac:dyDescent="0.2">
      <c r="AT41" s="160" t="s">
        <v>299</v>
      </c>
    </row>
    <row r="42" spans="1:46" x14ac:dyDescent="0.2">
      <c r="AT42" s="160" t="s">
        <v>300</v>
      </c>
    </row>
    <row r="43" spans="1:46" x14ac:dyDescent="0.2">
      <c r="AT43" s="160" t="s">
        <v>301</v>
      </c>
    </row>
    <row r="44" spans="1:46" x14ac:dyDescent="0.2">
      <c r="AT44" s="160" t="s">
        <v>302</v>
      </c>
    </row>
    <row r="45" spans="1:46" x14ac:dyDescent="0.2">
      <c r="AT45" s="160" t="s">
        <v>303</v>
      </c>
    </row>
    <row r="46" spans="1:46" x14ac:dyDescent="0.2">
      <c r="AT46" s="160" t="s">
        <v>304</v>
      </c>
    </row>
    <row r="47" spans="1:46" x14ac:dyDescent="0.2">
      <c r="AT47" s="160" t="s">
        <v>305</v>
      </c>
    </row>
    <row r="48" spans="1:46" x14ac:dyDescent="0.2">
      <c r="AT48" s="160" t="s">
        <v>306</v>
      </c>
    </row>
    <row r="49" spans="46:46" x14ac:dyDescent="0.2">
      <c r="AT49" s="160" t="s">
        <v>307</v>
      </c>
    </row>
    <row r="50" spans="46:46" x14ac:dyDescent="0.2">
      <c r="AT50" s="160" t="s">
        <v>308</v>
      </c>
    </row>
    <row r="51" spans="46:46" x14ac:dyDescent="0.2">
      <c r="AT51" s="160" t="s">
        <v>309</v>
      </c>
    </row>
    <row r="52" spans="46:46" x14ac:dyDescent="0.2">
      <c r="AT52" s="160" t="s">
        <v>310</v>
      </c>
    </row>
    <row r="53" spans="46:46" x14ac:dyDescent="0.2">
      <c r="AT53" s="160" t="s">
        <v>311</v>
      </c>
    </row>
    <row r="54" spans="46:46" x14ac:dyDescent="0.2">
      <c r="AT54" s="160" t="s">
        <v>579</v>
      </c>
    </row>
    <row r="55" spans="46:46" x14ac:dyDescent="0.2">
      <c r="AT55" s="160" t="s">
        <v>581</v>
      </c>
    </row>
    <row r="56" spans="46:46" x14ac:dyDescent="0.2">
      <c r="AT56" s="160" t="s">
        <v>582</v>
      </c>
    </row>
    <row r="57" spans="46:46" x14ac:dyDescent="0.2">
      <c r="AT57" s="160" t="s">
        <v>617</v>
      </c>
    </row>
    <row r="58" spans="46:46" x14ac:dyDescent="0.2">
      <c r="AT58" s="160" t="s">
        <v>622</v>
      </c>
    </row>
    <row r="59" spans="46:46" x14ac:dyDescent="0.2">
      <c r="AT59" s="160" t="s">
        <v>637</v>
      </c>
    </row>
    <row r="60" spans="46:46" x14ac:dyDescent="0.2">
      <c r="AT60" s="160" t="s">
        <v>641</v>
      </c>
    </row>
    <row r="61" spans="46:46" x14ac:dyDescent="0.2">
      <c r="AT61" s="160" t="s">
        <v>400</v>
      </c>
    </row>
  </sheetData>
  <sheetProtection sheet="1" selectLockedCells="1"/>
  <mergeCells count="135">
    <mergeCell ref="AN4:AP7"/>
    <mergeCell ref="AQ12:AQ13"/>
    <mergeCell ref="Y12:AL12"/>
    <mergeCell ref="A13:D13"/>
    <mergeCell ref="E33:H33"/>
    <mergeCell ref="I33:J33"/>
    <mergeCell ref="K33:AL33"/>
    <mergeCell ref="E27:H27"/>
    <mergeCell ref="I27:J27"/>
    <mergeCell ref="K27:AL27"/>
    <mergeCell ref="I28:J28"/>
    <mergeCell ref="K28:AL28"/>
    <mergeCell ref="A27:D31"/>
    <mergeCell ref="K24:N24"/>
    <mergeCell ref="O24:P24"/>
    <mergeCell ref="Q24:T24"/>
    <mergeCell ref="U24:AL24"/>
    <mergeCell ref="E32:H32"/>
    <mergeCell ref="I32:J32"/>
    <mergeCell ref="K32:AL32"/>
    <mergeCell ref="O13:P13"/>
    <mergeCell ref="Q13:T13"/>
    <mergeCell ref="U13:AL13"/>
    <mergeCell ref="K14:N14"/>
    <mergeCell ref="W7:AC7"/>
    <mergeCell ref="AD7:AE7"/>
    <mergeCell ref="AF7:AG7"/>
    <mergeCell ref="AH7:AJ7"/>
    <mergeCell ref="AK7:AL7"/>
    <mergeCell ref="A12:D12"/>
    <mergeCell ref="A11:D11"/>
    <mergeCell ref="E11:H11"/>
    <mergeCell ref="I11:L11"/>
    <mergeCell ref="M11:R11"/>
    <mergeCell ref="E12:L12"/>
    <mergeCell ref="M12:X12"/>
    <mergeCell ref="S11:AL11"/>
    <mergeCell ref="A1:AL1"/>
    <mergeCell ref="W4:Z4"/>
    <mergeCell ref="AA4:AL4"/>
    <mergeCell ref="W5:Z5"/>
    <mergeCell ref="AA5:AL5"/>
    <mergeCell ref="W6:AA6"/>
    <mergeCell ref="AB6:AE6"/>
    <mergeCell ref="AG6:AH6"/>
    <mergeCell ref="AJ6:AK6"/>
    <mergeCell ref="AN11:AP11"/>
    <mergeCell ref="AN12:AP12"/>
    <mergeCell ref="E36:H36"/>
    <mergeCell ref="I36:J36"/>
    <mergeCell ref="K36:AL36"/>
    <mergeCell ref="E34:H34"/>
    <mergeCell ref="I34:J34"/>
    <mergeCell ref="K34:AL34"/>
    <mergeCell ref="E35:H35"/>
    <mergeCell ref="I35:J35"/>
    <mergeCell ref="K35:AL35"/>
    <mergeCell ref="E31:H31"/>
    <mergeCell ref="E29:H29"/>
    <mergeCell ref="I29:J29"/>
    <mergeCell ref="K29:AL29"/>
    <mergeCell ref="E30:H30"/>
    <mergeCell ref="I30:J30"/>
    <mergeCell ref="K30:AL30"/>
    <mergeCell ref="I31:J31"/>
    <mergeCell ref="K31:AL31"/>
    <mergeCell ref="E28:H28"/>
    <mergeCell ref="AN13:AP14"/>
    <mergeCell ref="E13:J13"/>
    <mergeCell ref="K13:N13"/>
    <mergeCell ref="U14:AL14"/>
    <mergeCell ref="K15:N15"/>
    <mergeCell ref="O15:P15"/>
    <mergeCell ref="Q15:T15"/>
    <mergeCell ref="U15:AL15"/>
    <mergeCell ref="K16:N16"/>
    <mergeCell ref="O16:P16"/>
    <mergeCell ref="Q16:T16"/>
    <mergeCell ref="U16:AL16"/>
    <mergeCell ref="O14:P14"/>
    <mergeCell ref="Q14:T14"/>
    <mergeCell ref="K17:N17"/>
    <mergeCell ref="O17:P17"/>
    <mergeCell ref="Q17:T17"/>
    <mergeCell ref="U17:AL17"/>
    <mergeCell ref="K18:N18"/>
    <mergeCell ref="O18:P18"/>
    <mergeCell ref="Q18:T18"/>
    <mergeCell ref="U18:AL18"/>
    <mergeCell ref="K19:N19"/>
    <mergeCell ref="O19:P19"/>
    <mergeCell ref="Q19:T19"/>
    <mergeCell ref="U19:AL19"/>
    <mergeCell ref="E23:J23"/>
    <mergeCell ref="K20:N20"/>
    <mergeCell ref="O20:P20"/>
    <mergeCell ref="Q20:T20"/>
    <mergeCell ref="U20:AL20"/>
    <mergeCell ref="E24:J24"/>
    <mergeCell ref="K21:N21"/>
    <mergeCell ref="O21:P21"/>
    <mergeCell ref="Q21:T21"/>
    <mergeCell ref="U21:AL21"/>
    <mergeCell ref="K22:N22"/>
    <mergeCell ref="O22:P22"/>
    <mergeCell ref="Q22:T22"/>
    <mergeCell ref="U22:AL22"/>
    <mergeCell ref="K23:N23"/>
    <mergeCell ref="O23:P23"/>
    <mergeCell ref="Q23:T23"/>
    <mergeCell ref="U23:AL23"/>
    <mergeCell ref="A38:AL39"/>
    <mergeCell ref="A32:D36"/>
    <mergeCell ref="AQ19:AQ26"/>
    <mergeCell ref="AQ28:AQ31"/>
    <mergeCell ref="AN28:AP31"/>
    <mergeCell ref="AN33:AP36"/>
    <mergeCell ref="AQ33:AQ36"/>
    <mergeCell ref="AN15:AP15"/>
    <mergeCell ref="AN17:AP17"/>
    <mergeCell ref="AN18:AP18"/>
    <mergeCell ref="AN19:AP26"/>
    <mergeCell ref="K25:AL26"/>
    <mergeCell ref="E25:J26"/>
    <mergeCell ref="A14:D26"/>
    <mergeCell ref="AN16:AP16"/>
    <mergeCell ref="E14:J14"/>
    <mergeCell ref="E15:J15"/>
    <mergeCell ref="E16:J16"/>
    <mergeCell ref="E17:J17"/>
    <mergeCell ref="E18:J18"/>
    <mergeCell ref="E19:J19"/>
    <mergeCell ref="E20:J20"/>
    <mergeCell ref="E21:J21"/>
    <mergeCell ref="E22:J22"/>
  </mergeCells>
  <phoneticPr fontId="1"/>
  <conditionalFormatting sqref="Y12:AL12">
    <cfRule type="expression" dxfId="18" priority="1">
      <formula>$AV$12&lt;&gt;999</formula>
    </cfRule>
  </conditionalFormatting>
  <dataValidations count="6">
    <dataValidation type="list" allowBlank="1" showInputMessage="1" showErrorMessage="1" sqref="E11:H11" xr:uid="{00000000-0002-0000-0300-000000000000}">
      <formula1>$AS$12:$AS$15</formula1>
    </dataValidation>
    <dataValidation type="list" allowBlank="1" showInputMessage="1" showErrorMessage="1" sqref="M11:R11" xr:uid="{00000000-0002-0000-0300-000001000000}">
      <formula1>$AR$12:$AR$13</formula1>
    </dataValidation>
    <dataValidation type="list" allowBlank="1" showInputMessage="1" showErrorMessage="1" sqref="Q14:T24" xr:uid="{00000000-0002-0000-0300-000002000000}">
      <formula1>$AY$12:$AY$15</formula1>
    </dataValidation>
    <dataValidation type="whole" allowBlank="1" showInputMessage="1" showErrorMessage="1" sqref="O14:P24" xr:uid="{00000000-0002-0000-0300-000003000000}">
      <formula1>1</formula1>
      <formula2>12</formula2>
    </dataValidation>
    <dataValidation type="whole" allowBlank="1" showInputMessage="1" showErrorMessage="1" sqref="K14:N24" xr:uid="{00000000-0002-0000-0300-000004000000}">
      <formula1>1996</formula1>
      <formula2>2030</formula2>
    </dataValidation>
    <dataValidation type="list" allowBlank="1" showInputMessage="1" showErrorMessage="1" sqref="E12:L12" xr:uid="{00000000-0002-0000-0300-000005000000}">
      <formula1>$AT$12:$AT$60</formula1>
    </dataValidation>
  </dataValidations>
  <pageMargins left="0.51181102362204722" right="0.39370078740157483" top="0.55118110236220474" bottom="0.35433070866141736"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K64"/>
  <sheetViews>
    <sheetView showGridLines="0" zoomScaleNormal="100" workbookViewId="0">
      <selection activeCell="H4" sqref="H4:AK8"/>
    </sheetView>
  </sheetViews>
  <sheetFormatPr defaultRowHeight="13.2" x14ac:dyDescent="0.2"/>
  <cols>
    <col min="1" max="37" width="2.6640625" customWidth="1"/>
  </cols>
  <sheetData>
    <row r="1" spans="1:37" ht="36" customHeight="1" x14ac:dyDescent="0.2">
      <c r="A1" s="494" t="s">
        <v>218</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row>
    <row r="2" spans="1:37" ht="13.5" customHeight="1" x14ac:dyDescent="0.2">
      <c r="I2" s="44"/>
      <c r="J2" s="44"/>
      <c r="K2" s="44"/>
      <c r="L2" s="44"/>
      <c r="M2" s="44"/>
      <c r="N2" s="44"/>
      <c r="O2" s="45"/>
      <c r="P2" s="45"/>
      <c r="Q2" s="45"/>
      <c r="R2" s="45"/>
      <c r="S2" s="45"/>
      <c r="T2" s="45"/>
      <c r="U2" s="45"/>
      <c r="V2" s="51"/>
      <c r="W2" s="51"/>
      <c r="X2" s="51"/>
      <c r="Y2" s="51"/>
      <c r="Z2" s="51"/>
      <c r="AA2" s="51"/>
      <c r="AB2" s="51"/>
      <c r="AC2" s="51"/>
      <c r="AD2" s="51"/>
      <c r="AE2" s="51"/>
      <c r="AF2" s="51"/>
      <c r="AG2" s="51"/>
      <c r="AH2" s="51"/>
      <c r="AI2" s="51"/>
      <c r="AJ2" s="51"/>
      <c r="AK2" s="51"/>
    </row>
    <row r="3" spans="1:37" ht="13.5" customHeight="1" thickBot="1" x14ac:dyDescent="0.25">
      <c r="I3" s="44"/>
      <c r="J3" s="44"/>
      <c r="K3" s="44"/>
      <c r="L3" s="44"/>
      <c r="M3" s="44"/>
      <c r="N3" s="44"/>
      <c r="O3" s="45"/>
      <c r="P3" s="45"/>
      <c r="Q3" s="45"/>
      <c r="R3" s="45"/>
      <c r="S3" s="45"/>
      <c r="T3" s="45"/>
      <c r="U3" s="45"/>
      <c r="V3" s="45"/>
      <c r="W3" s="45"/>
      <c r="X3" s="45"/>
      <c r="Y3" s="45"/>
      <c r="Z3" s="45"/>
      <c r="AA3" s="45"/>
      <c r="AB3" s="45"/>
      <c r="AC3" s="45"/>
      <c r="AD3" s="45"/>
      <c r="AE3" s="45"/>
      <c r="AF3" s="45"/>
      <c r="AG3" s="45"/>
      <c r="AH3" s="45"/>
      <c r="AI3" s="45"/>
      <c r="AJ3" s="45"/>
      <c r="AK3" s="45"/>
    </row>
    <row r="4" spans="1:37" s="36" customFormat="1" ht="13.5" customHeight="1" x14ac:dyDescent="0.2">
      <c r="A4" s="516" t="s">
        <v>219</v>
      </c>
      <c r="B4" s="517"/>
      <c r="C4" s="517"/>
      <c r="D4" s="517"/>
      <c r="E4" s="517"/>
      <c r="F4" s="517"/>
      <c r="G4" s="611"/>
      <c r="H4" s="612"/>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4"/>
    </row>
    <row r="5" spans="1:37" s="36" customFormat="1" ht="13.5" customHeight="1" x14ac:dyDescent="0.2">
      <c r="A5" s="562"/>
      <c r="B5" s="563"/>
      <c r="C5" s="563"/>
      <c r="D5" s="563"/>
      <c r="E5" s="563"/>
      <c r="F5" s="563"/>
      <c r="G5" s="564"/>
      <c r="H5" s="571"/>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3"/>
    </row>
    <row r="6" spans="1:37" s="36" customFormat="1" ht="13.5" customHeight="1" x14ac:dyDescent="0.2">
      <c r="A6" s="562"/>
      <c r="B6" s="563"/>
      <c r="C6" s="563"/>
      <c r="D6" s="563"/>
      <c r="E6" s="563"/>
      <c r="F6" s="563"/>
      <c r="G6" s="564"/>
      <c r="H6" s="571"/>
      <c r="I6" s="572"/>
      <c r="J6" s="572"/>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3"/>
    </row>
    <row r="7" spans="1:37" s="36" customFormat="1" ht="13.5" customHeight="1" x14ac:dyDescent="0.2">
      <c r="A7" s="562"/>
      <c r="B7" s="563"/>
      <c r="C7" s="563"/>
      <c r="D7" s="563"/>
      <c r="E7" s="563"/>
      <c r="F7" s="563"/>
      <c r="G7" s="564"/>
      <c r="H7" s="571"/>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3"/>
    </row>
    <row r="8" spans="1:37" s="36" customFormat="1" ht="13.5" customHeight="1" x14ac:dyDescent="0.2">
      <c r="A8" s="562"/>
      <c r="B8" s="563"/>
      <c r="C8" s="563"/>
      <c r="D8" s="563"/>
      <c r="E8" s="563"/>
      <c r="F8" s="563"/>
      <c r="G8" s="564"/>
      <c r="H8" s="571"/>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c r="AJ8" s="572"/>
      <c r="AK8" s="573"/>
    </row>
    <row r="9" spans="1:37" s="36" customFormat="1" ht="13.5" customHeight="1" x14ac:dyDescent="0.2">
      <c r="A9" s="608" t="s">
        <v>220</v>
      </c>
      <c r="B9" s="609"/>
      <c r="C9" s="609"/>
      <c r="D9" s="609"/>
      <c r="E9" s="609"/>
      <c r="F9" s="609"/>
      <c r="G9" s="609"/>
      <c r="H9" s="581"/>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3"/>
    </row>
    <row r="10" spans="1:37" s="36" customFormat="1" ht="13.5" customHeight="1" x14ac:dyDescent="0.2">
      <c r="A10" s="608"/>
      <c r="B10" s="609"/>
      <c r="C10" s="609"/>
      <c r="D10" s="609"/>
      <c r="E10" s="609"/>
      <c r="F10" s="609"/>
      <c r="G10" s="609"/>
      <c r="H10" s="581"/>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2"/>
      <c r="AJ10" s="582"/>
      <c r="AK10" s="583"/>
    </row>
    <row r="11" spans="1:37" s="36" customFormat="1" ht="13.5" customHeight="1" x14ac:dyDescent="0.2">
      <c r="A11" s="610"/>
      <c r="B11" s="609"/>
      <c r="C11" s="609"/>
      <c r="D11" s="609"/>
      <c r="E11" s="609"/>
      <c r="F11" s="609"/>
      <c r="G11" s="609"/>
      <c r="H11" s="581"/>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3"/>
    </row>
    <row r="12" spans="1:37" s="36" customFormat="1" ht="13.5" customHeight="1" x14ac:dyDescent="0.2">
      <c r="A12" s="610"/>
      <c r="B12" s="609"/>
      <c r="C12" s="609"/>
      <c r="D12" s="609"/>
      <c r="E12" s="609"/>
      <c r="F12" s="609"/>
      <c r="G12" s="609"/>
      <c r="H12" s="581"/>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c r="AG12" s="582"/>
      <c r="AH12" s="582"/>
      <c r="AI12" s="582"/>
      <c r="AJ12" s="582"/>
      <c r="AK12" s="583"/>
    </row>
    <row r="13" spans="1:37" s="36" customFormat="1" ht="13.5" customHeight="1" x14ac:dyDescent="0.2">
      <c r="A13" s="610"/>
      <c r="B13" s="609"/>
      <c r="C13" s="609"/>
      <c r="D13" s="609"/>
      <c r="E13" s="609"/>
      <c r="F13" s="609"/>
      <c r="G13" s="609"/>
      <c r="H13" s="581"/>
      <c r="I13" s="582"/>
      <c r="J13" s="582"/>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2"/>
      <c r="AH13" s="582"/>
      <c r="AI13" s="582"/>
      <c r="AJ13" s="582"/>
      <c r="AK13" s="583"/>
    </row>
    <row r="14" spans="1:37" s="36" customFormat="1" ht="13.5" customHeight="1" x14ac:dyDescent="0.2">
      <c r="A14" s="608" t="s">
        <v>221</v>
      </c>
      <c r="B14" s="609"/>
      <c r="C14" s="609"/>
      <c r="D14" s="609"/>
      <c r="E14" s="609"/>
      <c r="F14" s="609"/>
      <c r="G14" s="609"/>
      <c r="H14" s="581"/>
      <c r="I14" s="582"/>
      <c r="J14" s="582"/>
      <c r="K14" s="582"/>
      <c r="L14" s="582"/>
      <c r="M14" s="582"/>
      <c r="N14" s="582"/>
      <c r="O14" s="582"/>
      <c r="P14" s="582"/>
      <c r="Q14" s="582"/>
      <c r="R14" s="582"/>
      <c r="S14" s="582"/>
      <c r="T14" s="582"/>
      <c r="U14" s="582"/>
      <c r="V14" s="582"/>
      <c r="W14" s="582"/>
      <c r="X14" s="582"/>
      <c r="Y14" s="582"/>
      <c r="Z14" s="582"/>
      <c r="AA14" s="582"/>
      <c r="AB14" s="582"/>
      <c r="AC14" s="582"/>
      <c r="AD14" s="582"/>
      <c r="AE14" s="582"/>
      <c r="AF14" s="582"/>
      <c r="AG14" s="582"/>
      <c r="AH14" s="582"/>
      <c r="AI14" s="582"/>
      <c r="AJ14" s="582"/>
      <c r="AK14" s="583"/>
    </row>
    <row r="15" spans="1:37" s="36" customFormat="1" ht="13.5" customHeight="1" x14ac:dyDescent="0.2">
      <c r="A15" s="608"/>
      <c r="B15" s="609"/>
      <c r="C15" s="609"/>
      <c r="D15" s="609"/>
      <c r="E15" s="609"/>
      <c r="F15" s="609"/>
      <c r="G15" s="609"/>
      <c r="H15" s="581"/>
      <c r="I15" s="582"/>
      <c r="J15" s="582"/>
      <c r="K15" s="582"/>
      <c r="L15" s="582"/>
      <c r="M15" s="582"/>
      <c r="N15" s="582"/>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583"/>
    </row>
    <row r="16" spans="1:37" s="36" customFormat="1" ht="13.5" customHeight="1" x14ac:dyDescent="0.2">
      <c r="A16" s="610"/>
      <c r="B16" s="609"/>
      <c r="C16" s="609"/>
      <c r="D16" s="609"/>
      <c r="E16" s="609"/>
      <c r="F16" s="609"/>
      <c r="G16" s="609"/>
      <c r="H16" s="581"/>
      <c r="I16" s="582"/>
      <c r="J16" s="582"/>
      <c r="K16" s="582"/>
      <c r="L16" s="582"/>
      <c r="M16" s="582"/>
      <c r="N16" s="582"/>
      <c r="O16" s="582"/>
      <c r="P16" s="582"/>
      <c r="Q16" s="582"/>
      <c r="R16" s="582"/>
      <c r="S16" s="582"/>
      <c r="T16" s="582"/>
      <c r="U16" s="582"/>
      <c r="V16" s="582"/>
      <c r="W16" s="582"/>
      <c r="X16" s="582"/>
      <c r="Y16" s="582"/>
      <c r="Z16" s="582"/>
      <c r="AA16" s="582"/>
      <c r="AB16" s="582"/>
      <c r="AC16" s="582"/>
      <c r="AD16" s="582"/>
      <c r="AE16" s="582"/>
      <c r="AF16" s="582"/>
      <c r="AG16" s="582"/>
      <c r="AH16" s="582"/>
      <c r="AI16" s="582"/>
      <c r="AJ16" s="582"/>
      <c r="AK16" s="583"/>
    </row>
    <row r="17" spans="1:37" s="36" customFormat="1" ht="13.5" customHeight="1" x14ac:dyDescent="0.2">
      <c r="A17" s="610"/>
      <c r="B17" s="609"/>
      <c r="C17" s="609"/>
      <c r="D17" s="609"/>
      <c r="E17" s="609"/>
      <c r="F17" s="609"/>
      <c r="G17" s="609"/>
      <c r="H17" s="581"/>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c r="AH17" s="582"/>
      <c r="AI17" s="582"/>
      <c r="AJ17" s="582"/>
      <c r="AK17" s="583"/>
    </row>
    <row r="18" spans="1:37" s="36" customFormat="1" ht="13.5" customHeight="1" x14ac:dyDescent="0.2">
      <c r="A18" s="559" t="s">
        <v>222</v>
      </c>
      <c r="B18" s="560"/>
      <c r="C18" s="560"/>
      <c r="D18" s="560"/>
      <c r="E18" s="560"/>
      <c r="F18" s="560"/>
      <c r="G18" s="561"/>
      <c r="H18" s="581"/>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2"/>
      <c r="AI18" s="582"/>
      <c r="AJ18" s="582"/>
      <c r="AK18" s="583"/>
    </row>
    <row r="19" spans="1:37" s="36" customFormat="1" ht="13.5" customHeight="1" x14ac:dyDescent="0.2">
      <c r="A19" s="577"/>
      <c r="B19" s="563"/>
      <c r="C19" s="563"/>
      <c r="D19" s="563"/>
      <c r="E19" s="563"/>
      <c r="F19" s="563"/>
      <c r="G19" s="564"/>
      <c r="H19" s="581"/>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3"/>
    </row>
    <row r="20" spans="1:37" s="36" customFormat="1" ht="13.5" customHeight="1" x14ac:dyDescent="0.2">
      <c r="A20" s="562"/>
      <c r="B20" s="563"/>
      <c r="C20" s="563"/>
      <c r="D20" s="563"/>
      <c r="E20" s="563"/>
      <c r="F20" s="563"/>
      <c r="G20" s="564"/>
      <c r="H20" s="581"/>
      <c r="I20" s="582"/>
      <c r="J20" s="582"/>
      <c r="K20" s="582"/>
      <c r="L20" s="582"/>
      <c r="M20" s="582"/>
      <c r="N20" s="582"/>
      <c r="O20" s="582"/>
      <c r="P20" s="582"/>
      <c r="Q20" s="582"/>
      <c r="R20" s="582"/>
      <c r="S20" s="582"/>
      <c r="T20" s="582"/>
      <c r="U20" s="582"/>
      <c r="V20" s="582"/>
      <c r="W20" s="582"/>
      <c r="X20" s="582"/>
      <c r="Y20" s="582"/>
      <c r="Z20" s="582"/>
      <c r="AA20" s="582"/>
      <c r="AB20" s="582"/>
      <c r="AC20" s="582"/>
      <c r="AD20" s="582"/>
      <c r="AE20" s="582"/>
      <c r="AF20" s="582"/>
      <c r="AG20" s="582"/>
      <c r="AH20" s="582"/>
      <c r="AI20" s="582"/>
      <c r="AJ20" s="582"/>
      <c r="AK20" s="583"/>
    </row>
    <row r="21" spans="1:37" s="36" customFormat="1" ht="13.5" customHeight="1" x14ac:dyDescent="0.2">
      <c r="A21" s="562"/>
      <c r="B21" s="563"/>
      <c r="C21" s="563"/>
      <c r="D21" s="563"/>
      <c r="E21" s="563"/>
      <c r="F21" s="563"/>
      <c r="G21" s="564"/>
      <c r="H21" s="581"/>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3"/>
    </row>
    <row r="22" spans="1:37" s="36" customFormat="1" ht="13.5" customHeight="1" x14ac:dyDescent="0.2">
      <c r="A22" s="578"/>
      <c r="B22" s="579"/>
      <c r="C22" s="579"/>
      <c r="D22" s="579"/>
      <c r="E22" s="579"/>
      <c r="F22" s="579"/>
      <c r="G22" s="580"/>
      <c r="H22" s="581"/>
      <c r="I22" s="582"/>
      <c r="J22" s="582"/>
      <c r="K22" s="582"/>
      <c r="L22" s="582"/>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2"/>
      <c r="AK22" s="583"/>
    </row>
    <row r="23" spans="1:37" ht="13.5" customHeight="1" x14ac:dyDescent="0.2">
      <c r="A23" s="559" t="s">
        <v>223</v>
      </c>
      <c r="B23" s="560"/>
      <c r="C23" s="584" t="s">
        <v>224</v>
      </c>
      <c r="D23" s="585"/>
      <c r="E23" s="585"/>
      <c r="F23" s="585"/>
      <c r="G23" s="586"/>
      <c r="H23" s="568"/>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70"/>
    </row>
    <row r="24" spans="1:37" ht="13.5" customHeight="1" x14ac:dyDescent="0.2">
      <c r="A24" s="577"/>
      <c r="B24" s="563"/>
      <c r="C24" s="587"/>
      <c r="D24" s="331"/>
      <c r="E24" s="331"/>
      <c r="F24" s="331"/>
      <c r="G24" s="588"/>
      <c r="H24" s="571"/>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3"/>
    </row>
    <row r="25" spans="1:37" ht="13.5" customHeight="1" x14ac:dyDescent="0.2">
      <c r="A25" s="562"/>
      <c r="B25" s="563"/>
      <c r="C25" s="589"/>
      <c r="D25" s="590"/>
      <c r="E25" s="590"/>
      <c r="F25" s="590"/>
      <c r="G25" s="591"/>
      <c r="H25" s="571"/>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3"/>
    </row>
    <row r="26" spans="1:37" ht="13.5" customHeight="1" x14ac:dyDescent="0.2">
      <c r="A26" s="562"/>
      <c r="B26" s="563"/>
      <c r="C26" s="589"/>
      <c r="D26" s="590"/>
      <c r="E26" s="590"/>
      <c r="F26" s="590"/>
      <c r="G26" s="591"/>
      <c r="H26" s="592"/>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4"/>
    </row>
    <row r="27" spans="1:37" ht="13.5" customHeight="1" x14ac:dyDescent="0.2">
      <c r="A27" s="562"/>
      <c r="B27" s="563"/>
      <c r="C27" s="589" t="s">
        <v>225</v>
      </c>
      <c r="D27" s="590"/>
      <c r="E27" s="590"/>
      <c r="F27" s="590"/>
      <c r="G27" s="591"/>
      <c r="H27" s="571"/>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3"/>
    </row>
    <row r="28" spans="1:37" ht="13.5" customHeight="1" x14ac:dyDescent="0.2">
      <c r="A28" s="562"/>
      <c r="B28" s="563"/>
      <c r="C28" s="589"/>
      <c r="D28" s="590"/>
      <c r="E28" s="590"/>
      <c r="F28" s="590"/>
      <c r="G28" s="591"/>
      <c r="H28" s="571"/>
      <c r="I28" s="572"/>
      <c r="J28" s="572"/>
      <c r="K28" s="572"/>
      <c r="L28" s="572"/>
      <c r="M28" s="572"/>
      <c r="N28" s="572"/>
      <c r="O28" s="572"/>
      <c r="P28" s="572"/>
      <c r="Q28" s="572"/>
      <c r="R28" s="572"/>
      <c r="S28" s="572"/>
      <c r="T28" s="572"/>
      <c r="U28" s="572"/>
      <c r="V28" s="572"/>
      <c r="W28" s="572"/>
      <c r="X28" s="572"/>
      <c r="Y28" s="572"/>
      <c r="Z28" s="572"/>
      <c r="AA28" s="572"/>
      <c r="AB28" s="572"/>
      <c r="AC28" s="572"/>
      <c r="AD28" s="572"/>
      <c r="AE28" s="572"/>
      <c r="AF28" s="572"/>
      <c r="AG28" s="572"/>
      <c r="AH28" s="572"/>
      <c r="AI28" s="572"/>
      <c r="AJ28" s="572"/>
      <c r="AK28" s="573"/>
    </row>
    <row r="29" spans="1:37" ht="13.5" customHeight="1" x14ac:dyDescent="0.2">
      <c r="A29" s="562"/>
      <c r="B29" s="563"/>
      <c r="C29" s="589"/>
      <c r="D29" s="590"/>
      <c r="E29" s="590"/>
      <c r="F29" s="590"/>
      <c r="G29" s="591"/>
      <c r="H29" s="571"/>
      <c r="I29" s="572"/>
      <c r="J29" s="572"/>
      <c r="K29" s="572"/>
      <c r="L29" s="572"/>
      <c r="M29" s="572"/>
      <c r="N29" s="572"/>
      <c r="O29" s="572"/>
      <c r="P29" s="572"/>
      <c r="Q29" s="572"/>
      <c r="R29" s="572"/>
      <c r="S29" s="572"/>
      <c r="T29" s="572"/>
      <c r="U29" s="572"/>
      <c r="V29" s="572"/>
      <c r="W29" s="572"/>
      <c r="X29" s="572"/>
      <c r="Y29" s="572"/>
      <c r="Z29" s="572"/>
      <c r="AA29" s="572"/>
      <c r="AB29" s="572"/>
      <c r="AC29" s="572"/>
      <c r="AD29" s="572"/>
      <c r="AE29" s="572"/>
      <c r="AF29" s="572"/>
      <c r="AG29" s="572"/>
      <c r="AH29" s="572"/>
      <c r="AI29" s="572"/>
      <c r="AJ29" s="572"/>
      <c r="AK29" s="573"/>
    </row>
    <row r="30" spans="1:37" ht="13.5" customHeight="1" x14ac:dyDescent="0.2">
      <c r="A30" s="578"/>
      <c r="B30" s="579"/>
      <c r="C30" s="595"/>
      <c r="D30" s="596"/>
      <c r="E30" s="596"/>
      <c r="F30" s="596"/>
      <c r="G30" s="597"/>
      <c r="H30" s="571"/>
      <c r="I30" s="572"/>
      <c r="J30" s="572"/>
      <c r="K30" s="572"/>
      <c r="L30" s="572"/>
      <c r="M30" s="572"/>
      <c r="N30" s="572"/>
      <c r="O30" s="572"/>
      <c r="P30" s="572"/>
      <c r="Q30" s="572"/>
      <c r="R30" s="572"/>
      <c r="S30" s="572"/>
      <c r="T30" s="572"/>
      <c r="U30" s="572"/>
      <c r="V30" s="572"/>
      <c r="W30" s="572"/>
      <c r="X30" s="572"/>
      <c r="Y30" s="572"/>
      <c r="Z30" s="572"/>
      <c r="AA30" s="572"/>
      <c r="AB30" s="572"/>
      <c r="AC30" s="572"/>
      <c r="AD30" s="572"/>
      <c r="AE30" s="572"/>
      <c r="AF30" s="572"/>
      <c r="AG30" s="572"/>
      <c r="AH30" s="572"/>
      <c r="AI30" s="572"/>
      <c r="AJ30" s="572"/>
      <c r="AK30" s="573"/>
    </row>
    <row r="31" spans="1:37" ht="13.5" customHeight="1" x14ac:dyDescent="0.2">
      <c r="A31" s="559" t="s">
        <v>226</v>
      </c>
      <c r="B31" s="560"/>
      <c r="C31" s="560"/>
      <c r="D31" s="560"/>
      <c r="E31" s="560"/>
      <c r="F31" s="560"/>
      <c r="G31" s="561"/>
      <c r="H31" s="581"/>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3"/>
    </row>
    <row r="32" spans="1:37" ht="13.5" customHeight="1" x14ac:dyDescent="0.2">
      <c r="A32" s="577"/>
      <c r="B32" s="563"/>
      <c r="C32" s="563"/>
      <c r="D32" s="563"/>
      <c r="E32" s="563"/>
      <c r="F32" s="563"/>
      <c r="G32" s="564"/>
      <c r="H32" s="581"/>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3"/>
    </row>
    <row r="33" spans="1:37" ht="13.5" customHeight="1" x14ac:dyDescent="0.2">
      <c r="A33" s="562"/>
      <c r="B33" s="563"/>
      <c r="C33" s="563"/>
      <c r="D33" s="563"/>
      <c r="E33" s="563"/>
      <c r="F33" s="563"/>
      <c r="G33" s="564"/>
      <c r="H33" s="581"/>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3"/>
    </row>
    <row r="34" spans="1:37" ht="13.5" customHeight="1" x14ac:dyDescent="0.2">
      <c r="A34" s="578"/>
      <c r="B34" s="579"/>
      <c r="C34" s="579"/>
      <c r="D34" s="579"/>
      <c r="E34" s="579"/>
      <c r="F34" s="579"/>
      <c r="G34" s="580"/>
      <c r="H34" s="581"/>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3"/>
    </row>
    <row r="35" spans="1:37" ht="13.5" customHeight="1" x14ac:dyDescent="0.2">
      <c r="A35" s="559" t="s">
        <v>227</v>
      </c>
      <c r="B35" s="560"/>
      <c r="C35" s="560"/>
      <c r="D35" s="560"/>
      <c r="E35" s="560"/>
      <c r="F35" s="560"/>
      <c r="G35" s="561"/>
      <c r="H35" s="581"/>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3"/>
    </row>
    <row r="36" spans="1:37" ht="13.5" customHeight="1" x14ac:dyDescent="0.2">
      <c r="A36" s="562"/>
      <c r="B36" s="563"/>
      <c r="C36" s="563"/>
      <c r="D36" s="563"/>
      <c r="E36" s="563"/>
      <c r="F36" s="563"/>
      <c r="G36" s="564"/>
      <c r="H36" s="581"/>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3"/>
    </row>
    <row r="37" spans="1:37" ht="13.5" customHeight="1" x14ac:dyDescent="0.2">
      <c r="A37" s="562"/>
      <c r="B37" s="563"/>
      <c r="C37" s="563"/>
      <c r="D37" s="563"/>
      <c r="E37" s="563"/>
      <c r="F37" s="563"/>
      <c r="G37" s="564"/>
      <c r="H37" s="581"/>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c r="AK37" s="583"/>
    </row>
    <row r="38" spans="1:37" ht="13.5" customHeight="1" x14ac:dyDescent="0.2">
      <c r="A38" s="562"/>
      <c r="B38" s="563"/>
      <c r="C38" s="563"/>
      <c r="D38" s="563"/>
      <c r="E38" s="563"/>
      <c r="F38" s="563"/>
      <c r="G38" s="564"/>
      <c r="H38" s="581"/>
      <c r="I38" s="582"/>
      <c r="J38" s="582"/>
      <c r="K38" s="582"/>
      <c r="L38" s="582"/>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c r="AK38" s="583"/>
    </row>
    <row r="39" spans="1:37" ht="13.5" customHeight="1" x14ac:dyDescent="0.2">
      <c r="A39" s="562"/>
      <c r="B39" s="563"/>
      <c r="C39" s="563"/>
      <c r="D39" s="563"/>
      <c r="E39" s="563"/>
      <c r="F39" s="563"/>
      <c r="G39" s="564"/>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3"/>
    </row>
    <row r="40" spans="1:37" ht="13.5" customHeight="1" x14ac:dyDescent="0.2">
      <c r="A40" s="578"/>
      <c r="B40" s="579"/>
      <c r="C40" s="579"/>
      <c r="D40" s="579"/>
      <c r="E40" s="579"/>
      <c r="F40" s="579"/>
      <c r="G40" s="580"/>
      <c r="H40" s="581"/>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3"/>
    </row>
    <row r="41" spans="1:37" ht="13.5" customHeight="1" x14ac:dyDescent="0.2">
      <c r="A41" s="559" t="s">
        <v>566</v>
      </c>
      <c r="B41" s="598"/>
      <c r="C41" s="598"/>
      <c r="D41" s="598"/>
      <c r="E41" s="598"/>
      <c r="F41" s="598"/>
      <c r="G41" s="599"/>
      <c r="H41" s="568"/>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70"/>
    </row>
    <row r="42" spans="1:37" ht="13.5" customHeight="1" x14ac:dyDescent="0.2">
      <c r="A42" s="577"/>
      <c r="B42" s="600"/>
      <c r="C42" s="600"/>
      <c r="D42" s="600"/>
      <c r="E42" s="600"/>
      <c r="F42" s="600"/>
      <c r="G42" s="601"/>
      <c r="H42" s="571"/>
      <c r="I42" s="572"/>
      <c r="J42" s="572"/>
      <c r="K42" s="572"/>
      <c r="L42" s="572"/>
      <c r="M42" s="572"/>
      <c r="N42" s="572"/>
      <c r="O42" s="572"/>
      <c r="P42" s="572"/>
      <c r="Q42" s="572"/>
      <c r="R42" s="572"/>
      <c r="S42" s="572"/>
      <c r="T42" s="572"/>
      <c r="U42" s="572"/>
      <c r="V42" s="572"/>
      <c r="W42" s="572"/>
      <c r="X42" s="572"/>
      <c r="Y42" s="572"/>
      <c r="Z42" s="572"/>
      <c r="AA42" s="572"/>
      <c r="AB42" s="572"/>
      <c r="AC42" s="572"/>
      <c r="AD42" s="572"/>
      <c r="AE42" s="572"/>
      <c r="AF42" s="572"/>
      <c r="AG42" s="572"/>
      <c r="AH42" s="572"/>
      <c r="AI42" s="572"/>
      <c r="AJ42" s="572"/>
      <c r="AK42" s="573"/>
    </row>
    <row r="43" spans="1:37" ht="13.5" customHeight="1" x14ac:dyDescent="0.2">
      <c r="A43" s="577"/>
      <c r="B43" s="600"/>
      <c r="C43" s="600"/>
      <c r="D43" s="600"/>
      <c r="E43" s="600"/>
      <c r="F43" s="600"/>
      <c r="G43" s="601"/>
      <c r="H43" s="571"/>
      <c r="I43" s="572"/>
      <c r="J43" s="572"/>
      <c r="K43" s="572"/>
      <c r="L43" s="572"/>
      <c r="M43" s="572"/>
      <c r="N43" s="572"/>
      <c r="O43" s="572"/>
      <c r="P43" s="572"/>
      <c r="Q43" s="572"/>
      <c r="R43" s="572"/>
      <c r="S43" s="572"/>
      <c r="T43" s="572"/>
      <c r="U43" s="572"/>
      <c r="V43" s="572"/>
      <c r="W43" s="572"/>
      <c r="X43" s="572"/>
      <c r="Y43" s="572"/>
      <c r="Z43" s="572"/>
      <c r="AA43" s="572"/>
      <c r="AB43" s="572"/>
      <c r="AC43" s="572"/>
      <c r="AD43" s="572"/>
      <c r="AE43" s="572"/>
      <c r="AF43" s="572"/>
      <c r="AG43" s="572"/>
      <c r="AH43" s="572"/>
      <c r="AI43" s="572"/>
      <c r="AJ43" s="572"/>
      <c r="AK43" s="573"/>
    </row>
    <row r="44" spans="1:37" ht="13.5" customHeight="1" x14ac:dyDescent="0.2">
      <c r="A44" s="577"/>
      <c r="B44" s="600"/>
      <c r="C44" s="600"/>
      <c r="D44" s="600"/>
      <c r="E44" s="600"/>
      <c r="F44" s="600"/>
      <c r="G44" s="601"/>
      <c r="H44" s="571"/>
      <c r="I44" s="572"/>
      <c r="J44" s="572"/>
      <c r="K44" s="572"/>
      <c r="L44" s="572"/>
      <c r="M44" s="572"/>
      <c r="N44" s="572"/>
      <c r="O44" s="572"/>
      <c r="P44" s="572"/>
      <c r="Q44" s="572"/>
      <c r="R44" s="572"/>
      <c r="S44" s="572"/>
      <c r="T44" s="572"/>
      <c r="U44" s="572"/>
      <c r="V44" s="572"/>
      <c r="W44" s="572"/>
      <c r="X44" s="572"/>
      <c r="Y44" s="572"/>
      <c r="Z44" s="572"/>
      <c r="AA44" s="572"/>
      <c r="AB44" s="572"/>
      <c r="AC44" s="572"/>
      <c r="AD44" s="572"/>
      <c r="AE44" s="572"/>
      <c r="AF44" s="572"/>
      <c r="AG44" s="572"/>
      <c r="AH44" s="572"/>
      <c r="AI44" s="572"/>
      <c r="AJ44" s="572"/>
      <c r="AK44" s="573"/>
    </row>
    <row r="45" spans="1:37" ht="13.5" customHeight="1" x14ac:dyDescent="0.2">
      <c r="A45" s="577"/>
      <c r="B45" s="600"/>
      <c r="C45" s="600"/>
      <c r="D45" s="600"/>
      <c r="E45" s="600"/>
      <c r="F45" s="600"/>
      <c r="G45" s="601"/>
      <c r="H45" s="571"/>
      <c r="I45" s="572"/>
      <c r="J45" s="572"/>
      <c r="K45" s="572"/>
      <c r="L45" s="572"/>
      <c r="M45" s="572"/>
      <c r="N45" s="572"/>
      <c r="O45" s="572"/>
      <c r="P45" s="572"/>
      <c r="Q45" s="572"/>
      <c r="R45" s="572"/>
      <c r="S45" s="572"/>
      <c r="T45" s="572"/>
      <c r="U45" s="572"/>
      <c r="V45" s="572"/>
      <c r="W45" s="572"/>
      <c r="X45" s="572"/>
      <c r="Y45" s="572"/>
      <c r="Z45" s="572"/>
      <c r="AA45" s="572"/>
      <c r="AB45" s="572"/>
      <c r="AC45" s="572"/>
      <c r="AD45" s="572"/>
      <c r="AE45" s="572"/>
      <c r="AF45" s="572"/>
      <c r="AG45" s="572"/>
      <c r="AH45" s="572"/>
      <c r="AI45" s="572"/>
      <c r="AJ45" s="572"/>
      <c r="AK45" s="573"/>
    </row>
    <row r="46" spans="1:37" ht="13.5" customHeight="1" x14ac:dyDescent="0.2">
      <c r="A46" s="577"/>
      <c r="B46" s="600"/>
      <c r="C46" s="600"/>
      <c r="D46" s="600"/>
      <c r="E46" s="600"/>
      <c r="F46" s="600"/>
      <c r="G46" s="601"/>
      <c r="H46" s="571"/>
      <c r="I46" s="572"/>
      <c r="J46" s="572"/>
      <c r="K46" s="572"/>
      <c r="L46" s="572"/>
      <c r="M46" s="572"/>
      <c r="N46" s="572"/>
      <c r="O46" s="572"/>
      <c r="P46" s="572"/>
      <c r="Q46" s="572"/>
      <c r="R46" s="572"/>
      <c r="S46" s="572"/>
      <c r="T46" s="572"/>
      <c r="U46" s="572"/>
      <c r="V46" s="572"/>
      <c r="W46" s="572"/>
      <c r="X46" s="572"/>
      <c r="Y46" s="572"/>
      <c r="Z46" s="572"/>
      <c r="AA46" s="572"/>
      <c r="AB46" s="572"/>
      <c r="AC46" s="572"/>
      <c r="AD46" s="572"/>
      <c r="AE46" s="572"/>
      <c r="AF46" s="572"/>
      <c r="AG46" s="572"/>
      <c r="AH46" s="572"/>
      <c r="AI46" s="572"/>
      <c r="AJ46" s="572"/>
      <c r="AK46" s="573"/>
    </row>
    <row r="47" spans="1:37" ht="13.5" customHeight="1" x14ac:dyDescent="0.2">
      <c r="A47" s="577"/>
      <c r="B47" s="600"/>
      <c r="C47" s="600"/>
      <c r="D47" s="600"/>
      <c r="E47" s="600"/>
      <c r="F47" s="600"/>
      <c r="G47" s="601"/>
      <c r="H47" s="571"/>
      <c r="I47" s="572"/>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573"/>
    </row>
    <row r="48" spans="1:37" ht="13.5" customHeight="1" x14ac:dyDescent="0.2">
      <c r="A48" s="577"/>
      <c r="B48" s="600"/>
      <c r="C48" s="600"/>
      <c r="D48" s="600"/>
      <c r="E48" s="600"/>
      <c r="F48" s="600"/>
      <c r="G48" s="601"/>
      <c r="H48" s="571"/>
      <c r="I48" s="572"/>
      <c r="J48" s="572"/>
      <c r="K48" s="572"/>
      <c r="L48" s="572"/>
      <c r="M48" s="572"/>
      <c r="N48" s="572"/>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573"/>
    </row>
    <row r="49" spans="1:37" ht="13.5" customHeight="1" x14ac:dyDescent="0.2">
      <c r="A49" s="577"/>
      <c r="B49" s="600"/>
      <c r="C49" s="600"/>
      <c r="D49" s="600"/>
      <c r="E49" s="600"/>
      <c r="F49" s="600"/>
      <c r="G49" s="601"/>
      <c r="H49" s="571"/>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3"/>
    </row>
    <row r="50" spans="1:37" ht="13.5" customHeight="1" x14ac:dyDescent="0.2">
      <c r="A50" s="602"/>
      <c r="B50" s="603"/>
      <c r="C50" s="603"/>
      <c r="D50" s="603"/>
      <c r="E50" s="603"/>
      <c r="F50" s="603"/>
      <c r="G50" s="604"/>
      <c r="H50" s="605"/>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606"/>
      <c r="AG50" s="606"/>
      <c r="AH50" s="606"/>
      <c r="AI50" s="606"/>
      <c r="AJ50" s="606"/>
      <c r="AK50" s="607"/>
    </row>
    <row r="51" spans="1:37" ht="13.5" customHeight="1" x14ac:dyDescent="0.2">
      <c r="A51" s="559" t="s">
        <v>534</v>
      </c>
      <c r="B51" s="560"/>
      <c r="C51" s="560"/>
      <c r="D51" s="560"/>
      <c r="E51" s="560"/>
      <c r="F51" s="560"/>
      <c r="G51" s="561"/>
      <c r="H51" s="568"/>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569"/>
      <c r="AG51" s="569"/>
      <c r="AH51" s="569"/>
      <c r="AI51" s="569"/>
      <c r="AJ51" s="569"/>
      <c r="AK51" s="570"/>
    </row>
    <row r="52" spans="1:37" ht="13.5" customHeight="1" x14ac:dyDescent="0.2">
      <c r="A52" s="562"/>
      <c r="B52" s="563"/>
      <c r="C52" s="563"/>
      <c r="D52" s="563"/>
      <c r="E52" s="563"/>
      <c r="F52" s="563"/>
      <c r="G52" s="564"/>
      <c r="H52" s="571"/>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572"/>
      <c r="AH52" s="572"/>
      <c r="AI52" s="572"/>
      <c r="AJ52" s="572"/>
      <c r="AK52" s="573"/>
    </row>
    <row r="53" spans="1:37" ht="13.5" customHeight="1" x14ac:dyDescent="0.2">
      <c r="A53" s="562"/>
      <c r="B53" s="563"/>
      <c r="C53" s="563"/>
      <c r="D53" s="563"/>
      <c r="E53" s="563"/>
      <c r="F53" s="563"/>
      <c r="G53" s="564"/>
      <c r="H53" s="571"/>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573"/>
    </row>
    <row r="54" spans="1:37" ht="13.5" customHeight="1" x14ac:dyDescent="0.2">
      <c r="A54" s="562"/>
      <c r="B54" s="563"/>
      <c r="C54" s="563"/>
      <c r="D54" s="563"/>
      <c r="E54" s="563"/>
      <c r="F54" s="563"/>
      <c r="G54" s="564"/>
      <c r="H54" s="571"/>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573"/>
    </row>
    <row r="55" spans="1:37" ht="13.5" customHeight="1" x14ac:dyDescent="0.2">
      <c r="A55" s="562"/>
      <c r="B55" s="563"/>
      <c r="C55" s="563"/>
      <c r="D55" s="563"/>
      <c r="E55" s="563"/>
      <c r="F55" s="563"/>
      <c r="G55" s="564"/>
      <c r="H55" s="571"/>
      <c r="I55" s="572"/>
      <c r="J55" s="572"/>
      <c r="K55" s="572"/>
      <c r="L55" s="572"/>
      <c r="M55" s="572"/>
      <c r="N55" s="572"/>
      <c r="O55" s="572"/>
      <c r="P55" s="572"/>
      <c r="Q55" s="572"/>
      <c r="R55" s="572"/>
      <c r="S55" s="572"/>
      <c r="T55" s="572"/>
      <c r="U55" s="572"/>
      <c r="V55" s="572"/>
      <c r="W55" s="572"/>
      <c r="X55" s="572"/>
      <c r="Y55" s="572"/>
      <c r="Z55" s="572"/>
      <c r="AA55" s="572"/>
      <c r="AB55" s="572"/>
      <c r="AC55" s="572"/>
      <c r="AD55" s="572"/>
      <c r="AE55" s="572"/>
      <c r="AF55" s="572"/>
      <c r="AG55" s="572"/>
      <c r="AH55" s="572"/>
      <c r="AI55" s="572"/>
      <c r="AJ55" s="572"/>
      <c r="AK55" s="573"/>
    </row>
    <row r="56" spans="1:37" ht="13.5" customHeight="1" x14ac:dyDescent="0.2">
      <c r="A56" s="562"/>
      <c r="B56" s="563"/>
      <c r="C56" s="563"/>
      <c r="D56" s="563"/>
      <c r="E56" s="563"/>
      <c r="F56" s="563"/>
      <c r="G56" s="564"/>
      <c r="H56" s="571"/>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572"/>
      <c r="AJ56" s="572"/>
      <c r="AK56" s="573"/>
    </row>
    <row r="57" spans="1:37" ht="13.5" customHeight="1" x14ac:dyDescent="0.2">
      <c r="A57" s="562"/>
      <c r="B57" s="563"/>
      <c r="C57" s="563"/>
      <c r="D57" s="563"/>
      <c r="E57" s="563"/>
      <c r="F57" s="563"/>
      <c r="G57" s="564"/>
      <c r="H57" s="571"/>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573"/>
    </row>
    <row r="58" spans="1:37" ht="13.5" customHeight="1" x14ac:dyDescent="0.2">
      <c r="A58" s="562"/>
      <c r="B58" s="563"/>
      <c r="C58" s="563"/>
      <c r="D58" s="563"/>
      <c r="E58" s="563"/>
      <c r="F58" s="563"/>
      <c r="G58" s="564"/>
      <c r="H58" s="571"/>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573"/>
    </row>
    <row r="59" spans="1:37" ht="13.5" customHeight="1" x14ac:dyDescent="0.2">
      <c r="A59" s="562"/>
      <c r="B59" s="563"/>
      <c r="C59" s="563"/>
      <c r="D59" s="563"/>
      <c r="E59" s="563"/>
      <c r="F59" s="563"/>
      <c r="G59" s="564"/>
      <c r="H59" s="571"/>
      <c r="I59" s="572"/>
      <c r="J59" s="572"/>
      <c r="K59" s="572"/>
      <c r="L59" s="572"/>
      <c r="M59" s="572"/>
      <c r="N59" s="572"/>
      <c r="O59" s="572"/>
      <c r="P59" s="572"/>
      <c r="Q59" s="572"/>
      <c r="R59" s="572"/>
      <c r="S59" s="572"/>
      <c r="T59" s="572"/>
      <c r="U59" s="572"/>
      <c r="V59" s="572"/>
      <c r="W59" s="572"/>
      <c r="X59" s="572"/>
      <c r="Y59" s="572"/>
      <c r="Z59" s="572"/>
      <c r="AA59" s="572"/>
      <c r="AB59" s="572"/>
      <c r="AC59" s="572"/>
      <c r="AD59" s="572"/>
      <c r="AE59" s="572"/>
      <c r="AF59" s="572"/>
      <c r="AG59" s="572"/>
      <c r="AH59" s="572"/>
      <c r="AI59" s="572"/>
      <c r="AJ59" s="572"/>
      <c r="AK59" s="573"/>
    </row>
    <row r="60" spans="1:37" ht="13.5" customHeight="1" thickBot="1" x14ac:dyDescent="0.25">
      <c r="A60" s="565"/>
      <c r="B60" s="566"/>
      <c r="C60" s="566"/>
      <c r="D60" s="566"/>
      <c r="E60" s="566"/>
      <c r="F60" s="566"/>
      <c r="G60" s="567"/>
      <c r="H60" s="574"/>
      <c r="I60" s="575"/>
      <c r="J60" s="575"/>
      <c r="K60" s="575"/>
      <c r="L60" s="575"/>
      <c r="M60" s="575"/>
      <c r="N60" s="575"/>
      <c r="O60" s="575"/>
      <c r="P60" s="575"/>
      <c r="Q60" s="575"/>
      <c r="R60" s="575"/>
      <c r="S60" s="575"/>
      <c r="T60" s="575"/>
      <c r="U60" s="575"/>
      <c r="V60" s="575"/>
      <c r="W60" s="575"/>
      <c r="X60" s="575"/>
      <c r="Y60" s="575"/>
      <c r="Z60" s="575"/>
      <c r="AA60" s="575"/>
      <c r="AB60" s="575"/>
      <c r="AC60" s="575"/>
      <c r="AD60" s="575"/>
      <c r="AE60" s="575"/>
      <c r="AF60" s="575"/>
      <c r="AG60" s="575"/>
      <c r="AH60" s="575"/>
      <c r="AI60" s="575"/>
      <c r="AJ60" s="575"/>
      <c r="AK60" s="576"/>
    </row>
    <row r="61" spans="1:37" ht="24" customHeight="1" x14ac:dyDescent="0.2"/>
    <row r="62" spans="1:37" x14ac:dyDescent="0.2">
      <c r="A62" s="242" t="s">
        <v>552</v>
      </c>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row>
    <row r="63" spans="1:37" x14ac:dyDescent="0.2">
      <c r="A63" s="242"/>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row>
    <row r="64" spans="1:37" x14ac:dyDescent="0.2">
      <c r="A64" s="18"/>
    </row>
  </sheetData>
  <sheetProtection sheet="1" selectLockedCells="1"/>
  <mergeCells count="23">
    <mergeCell ref="A14:G17"/>
    <mergeCell ref="H14:AK17"/>
    <mergeCell ref="A1:AK1"/>
    <mergeCell ref="A4:G8"/>
    <mergeCell ref="H4:AK8"/>
    <mergeCell ref="A9:G13"/>
    <mergeCell ref="H9:AK13"/>
    <mergeCell ref="A62:AK63"/>
    <mergeCell ref="A51:G60"/>
    <mergeCell ref="H51:AK60"/>
    <mergeCell ref="A18:G22"/>
    <mergeCell ref="H18:AK22"/>
    <mergeCell ref="A23:B30"/>
    <mergeCell ref="C23:G26"/>
    <mergeCell ref="H23:AK26"/>
    <mergeCell ref="C27:G30"/>
    <mergeCell ref="H27:AK30"/>
    <mergeCell ref="A31:G34"/>
    <mergeCell ref="H31:AK34"/>
    <mergeCell ref="A35:G40"/>
    <mergeCell ref="H35:AK40"/>
    <mergeCell ref="A41:G50"/>
    <mergeCell ref="H41:AK50"/>
  </mergeCells>
  <phoneticPr fontId="1"/>
  <pageMargins left="0.51181102362204722" right="0.39370078740157483" top="0.55118110236220474" bottom="0.35433070866141736"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Y43"/>
  <sheetViews>
    <sheetView showGridLines="0" zoomScaleNormal="100" zoomScaleSheetLayoutView="91" workbookViewId="0">
      <selection activeCell="C9" sqref="C9"/>
    </sheetView>
  </sheetViews>
  <sheetFormatPr defaultRowHeight="13.2" x14ac:dyDescent="0.2"/>
  <cols>
    <col min="1" max="1" width="8.6640625" customWidth="1"/>
    <col min="2" max="2" width="5.88671875" customWidth="1"/>
    <col min="3" max="3" width="4.44140625" customWidth="1"/>
    <col min="4" max="26" width="2.6640625" customWidth="1"/>
    <col min="27" max="27" width="5.21875" customWidth="1"/>
    <col min="28" max="34" width="2.6640625" customWidth="1"/>
    <col min="35" max="35" width="2.109375" customWidth="1"/>
    <col min="36" max="40" width="12.109375" customWidth="1"/>
    <col min="42" max="42" width="13.44140625" customWidth="1"/>
  </cols>
  <sheetData>
    <row r="1" spans="1:51" ht="21" customHeight="1" x14ac:dyDescent="0.2">
      <c r="X1" s="670"/>
      <c r="Y1" s="670"/>
      <c r="Z1" s="563"/>
      <c r="AA1" s="563"/>
      <c r="AB1" s="36"/>
      <c r="AC1" s="563"/>
      <c r="AD1" s="563"/>
      <c r="AE1" s="36"/>
      <c r="AF1" s="563"/>
      <c r="AG1" s="563"/>
      <c r="AH1" s="36"/>
    </row>
    <row r="2" spans="1:51" ht="36" customHeight="1" x14ac:dyDescent="0.2">
      <c r="A2" s="494" t="s">
        <v>536</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row>
    <row r="3" spans="1:51" ht="25.5" customHeight="1" thickBot="1" x14ac:dyDescent="0.25">
      <c r="A3" s="329"/>
      <c r="B3" s="329"/>
      <c r="C3" s="329"/>
      <c r="D3" s="329"/>
      <c r="E3" s="329"/>
      <c r="F3" s="329"/>
      <c r="G3" s="329"/>
      <c r="H3" s="329"/>
      <c r="I3" s="329"/>
      <c r="J3" s="329"/>
      <c r="K3" s="329"/>
      <c r="L3" s="329"/>
      <c r="M3" s="329"/>
      <c r="N3" s="329"/>
      <c r="O3" s="329"/>
      <c r="P3" s="329"/>
      <c r="Q3" s="329"/>
      <c r="R3" s="329"/>
      <c r="S3" s="329"/>
      <c r="T3" s="329"/>
      <c r="U3" s="39"/>
      <c r="V3" s="39"/>
      <c r="X3" s="40"/>
      <c r="Y3" s="40"/>
      <c r="Z3" s="40"/>
      <c r="AA3" s="40"/>
      <c r="AB3" s="40"/>
      <c r="AC3" s="40"/>
      <c r="AD3" s="40"/>
      <c r="AE3" s="40"/>
      <c r="AF3" s="40"/>
      <c r="AG3" s="40"/>
      <c r="AH3" s="40"/>
    </row>
    <row r="4" spans="1:51" ht="15.75" customHeight="1" thickTop="1" x14ac:dyDescent="0.2">
      <c r="T4" s="330" t="s">
        <v>249</v>
      </c>
      <c r="U4" s="331"/>
      <c r="V4" s="331"/>
      <c r="W4" s="331"/>
      <c r="X4" s="681" t="str">
        <f>+T(+ASC(+SUBSTITUTE(+TRIM(奨学生願書!W9)," ","　")))</f>
        <v/>
      </c>
      <c r="Y4" s="681"/>
      <c r="Z4" s="681"/>
      <c r="AA4" s="681"/>
      <c r="AB4" s="681" t="str">
        <f>+T(+ASC(+SUBSTITUTE(+TRIM(奨学生願書!AU8)," ","　")))</f>
        <v/>
      </c>
      <c r="AC4" s="681"/>
      <c r="AD4" s="681"/>
      <c r="AE4" s="681"/>
      <c r="AF4" s="681" t="str">
        <f>+T(+ASC(+SUBSTITUTE(+TRIM(奨学生願書!AY8)," ","　")))</f>
        <v/>
      </c>
      <c r="AG4" s="681"/>
      <c r="AH4" s="681"/>
      <c r="AJ4" s="425" t="s">
        <v>555</v>
      </c>
      <c r="AK4" s="426"/>
      <c r="AL4" s="427"/>
    </row>
    <row r="5" spans="1:51" ht="36" customHeight="1" thickBot="1" x14ac:dyDescent="0.25">
      <c r="A5" s="670"/>
      <c r="B5" s="563"/>
      <c r="G5" s="44"/>
      <c r="H5" s="44"/>
      <c r="I5" s="44"/>
      <c r="J5" s="44"/>
      <c r="K5" s="44"/>
      <c r="L5" s="45"/>
      <c r="M5" s="45"/>
      <c r="N5" s="45"/>
      <c r="O5" s="45"/>
      <c r="P5" s="45"/>
      <c r="Q5" s="45"/>
      <c r="R5" s="45"/>
      <c r="S5" s="45"/>
      <c r="T5" s="333" t="s">
        <v>196</v>
      </c>
      <c r="U5" s="333"/>
      <c r="V5" s="333"/>
      <c r="W5" s="333"/>
      <c r="X5" s="682" t="str">
        <f>+T(+ASC(+SUBSTITUTE(+TRIM(奨学生願書!W10)," ","　")))</f>
        <v/>
      </c>
      <c r="Y5" s="682"/>
      <c r="Z5" s="682"/>
      <c r="AA5" s="682"/>
      <c r="AB5" s="682" t="str">
        <f>+T(+ASC(+SUBSTITUTE(+TRIM(奨学生願書!AU9)," ","　")))</f>
        <v/>
      </c>
      <c r="AC5" s="682"/>
      <c r="AD5" s="682"/>
      <c r="AE5" s="682"/>
      <c r="AF5" s="682" t="str">
        <f>+T(+ASC(+SUBSTITUTE(+TRIM(奨学生願書!AY9)," ","　")))</f>
        <v/>
      </c>
      <c r="AG5" s="682"/>
      <c r="AH5" s="682"/>
      <c r="AJ5" s="431"/>
      <c r="AK5" s="432"/>
      <c r="AL5" s="433"/>
      <c r="AY5" s="232"/>
    </row>
    <row r="6" spans="1:51" ht="30.75" customHeight="1" thickTop="1" x14ac:dyDescent="0.2">
      <c r="A6" s="683" t="s">
        <v>537</v>
      </c>
      <c r="B6" s="683"/>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row>
    <row r="7" spans="1:51" ht="24" customHeight="1" thickBot="1" x14ac:dyDescent="0.25">
      <c r="A7" s="671" t="s">
        <v>588</v>
      </c>
      <c r="B7" s="671"/>
      <c r="C7" s="671"/>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row>
    <row r="8" spans="1:51" s="36" customFormat="1" ht="26.25" customHeight="1" thickTop="1" thickBot="1" x14ac:dyDescent="0.25">
      <c r="A8" s="631" t="s">
        <v>248</v>
      </c>
      <c r="B8" s="70" t="s">
        <v>82</v>
      </c>
      <c r="C8" s="70" t="s">
        <v>538</v>
      </c>
      <c r="D8" s="675" t="s">
        <v>247</v>
      </c>
      <c r="E8" s="676"/>
      <c r="F8" s="676"/>
      <c r="G8" s="676"/>
      <c r="H8" s="676"/>
      <c r="I8" s="676"/>
      <c r="J8" s="676"/>
      <c r="K8" s="676"/>
      <c r="L8" s="684"/>
      <c r="M8" s="675" t="s">
        <v>94</v>
      </c>
      <c r="N8" s="676"/>
      <c r="O8" s="676"/>
      <c r="P8" s="675" t="s">
        <v>95</v>
      </c>
      <c r="Q8" s="676"/>
      <c r="R8" s="684"/>
      <c r="S8" s="675" t="s">
        <v>246</v>
      </c>
      <c r="T8" s="676"/>
      <c r="U8" s="676"/>
      <c r="V8" s="676"/>
      <c r="W8" s="676"/>
      <c r="X8" s="676"/>
      <c r="Y8" s="676"/>
      <c r="Z8" s="676"/>
      <c r="AA8" s="684"/>
      <c r="AB8" s="675" t="s">
        <v>245</v>
      </c>
      <c r="AC8" s="676"/>
      <c r="AD8" s="676"/>
      <c r="AE8" s="676"/>
      <c r="AF8" s="676"/>
      <c r="AG8" s="676"/>
      <c r="AH8" s="677"/>
      <c r="AJ8" s="657" t="s">
        <v>593</v>
      </c>
      <c r="AK8" s="658"/>
      <c r="AL8" s="659"/>
      <c r="AM8" s="213"/>
      <c r="AN8" s="213"/>
    </row>
    <row r="9" spans="1:51" ht="26.25" customHeight="1" thickTop="1" x14ac:dyDescent="0.2">
      <c r="A9" s="632"/>
      <c r="B9" s="69">
        <v>1</v>
      </c>
      <c r="C9" s="226"/>
      <c r="D9" s="678"/>
      <c r="E9" s="678"/>
      <c r="F9" s="678"/>
      <c r="G9" s="678"/>
      <c r="H9" s="678"/>
      <c r="I9" s="678"/>
      <c r="J9" s="678"/>
      <c r="K9" s="678"/>
      <c r="L9" s="678"/>
      <c r="M9" s="667"/>
      <c r="N9" s="679"/>
      <c r="O9" s="680"/>
      <c r="P9" s="667"/>
      <c r="Q9" s="668"/>
      <c r="R9" s="669"/>
      <c r="S9" s="618"/>
      <c r="T9" s="618"/>
      <c r="U9" s="618"/>
      <c r="V9" s="618"/>
      <c r="W9" s="618"/>
      <c r="X9" s="618"/>
      <c r="Y9" s="618"/>
      <c r="Z9" s="618"/>
      <c r="AA9" s="618"/>
      <c r="AB9" s="615"/>
      <c r="AC9" s="616"/>
      <c r="AD9" s="616"/>
      <c r="AE9" s="616"/>
      <c r="AF9" s="616"/>
      <c r="AG9" s="616"/>
      <c r="AH9" s="617"/>
      <c r="AJ9" s="660" t="s">
        <v>635</v>
      </c>
      <c r="AK9" s="426"/>
      <c r="AL9" s="427"/>
      <c r="AM9" s="214"/>
      <c r="AN9" s="214"/>
    </row>
    <row r="10" spans="1:51" ht="26.25" customHeight="1" x14ac:dyDescent="0.2">
      <c r="A10" s="632"/>
      <c r="B10" s="69">
        <v>2</v>
      </c>
      <c r="C10" s="226"/>
      <c r="D10" s="619"/>
      <c r="E10" s="619"/>
      <c r="F10" s="619"/>
      <c r="G10" s="619"/>
      <c r="H10" s="619"/>
      <c r="I10" s="619"/>
      <c r="J10" s="619"/>
      <c r="K10" s="619"/>
      <c r="L10" s="619"/>
      <c r="M10" s="620"/>
      <c r="N10" s="621"/>
      <c r="O10" s="622"/>
      <c r="P10" s="667"/>
      <c r="Q10" s="668"/>
      <c r="R10" s="669"/>
      <c r="S10" s="618"/>
      <c r="T10" s="618"/>
      <c r="U10" s="618"/>
      <c r="V10" s="618"/>
      <c r="W10" s="618"/>
      <c r="X10" s="618"/>
      <c r="Y10" s="618"/>
      <c r="Z10" s="618"/>
      <c r="AA10" s="618"/>
      <c r="AB10" s="615"/>
      <c r="AC10" s="616"/>
      <c r="AD10" s="616"/>
      <c r="AE10" s="616"/>
      <c r="AF10" s="616"/>
      <c r="AG10" s="616"/>
      <c r="AH10" s="617"/>
      <c r="AJ10" s="428"/>
      <c r="AK10" s="429"/>
      <c r="AL10" s="430"/>
      <c r="AM10" s="214"/>
      <c r="AN10" s="214"/>
    </row>
    <row r="11" spans="1:51" ht="26.25" customHeight="1" x14ac:dyDescent="0.2">
      <c r="A11" s="632"/>
      <c r="B11" s="69">
        <v>3</v>
      </c>
      <c r="C11" s="226"/>
      <c r="D11" s="672"/>
      <c r="E11" s="673"/>
      <c r="F11" s="673"/>
      <c r="G11" s="673"/>
      <c r="H11" s="673"/>
      <c r="I11" s="673"/>
      <c r="J11" s="673"/>
      <c r="K11" s="673"/>
      <c r="L11" s="674"/>
      <c r="M11" s="620"/>
      <c r="N11" s="621"/>
      <c r="O11" s="622"/>
      <c r="P11" s="667"/>
      <c r="Q11" s="668"/>
      <c r="R11" s="669"/>
      <c r="S11" s="618"/>
      <c r="T11" s="618"/>
      <c r="U11" s="618"/>
      <c r="V11" s="618"/>
      <c r="W11" s="618"/>
      <c r="X11" s="618"/>
      <c r="Y11" s="618"/>
      <c r="Z11" s="618"/>
      <c r="AA11" s="618"/>
      <c r="AB11" s="615"/>
      <c r="AC11" s="616"/>
      <c r="AD11" s="616"/>
      <c r="AE11" s="616"/>
      <c r="AF11" s="616"/>
      <c r="AG11" s="616"/>
      <c r="AH11" s="617"/>
      <c r="AJ11" s="428"/>
      <c r="AK11" s="429"/>
      <c r="AL11" s="430"/>
      <c r="AM11" s="214"/>
      <c r="AN11" s="214"/>
    </row>
    <row r="12" spans="1:51" ht="26.25" customHeight="1" x14ac:dyDescent="0.2">
      <c r="A12" s="632"/>
      <c r="B12" s="69">
        <v>4</v>
      </c>
      <c r="C12" s="226" t="s">
        <v>244</v>
      </c>
      <c r="D12" s="619"/>
      <c r="E12" s="619"/>
      <c r="F12" s="619"/>
      <c r="G12" s="619"/>
      <c r="H12" s="619"/>
      <c r="I12" s="619"/>
      <c r="J12" s="619"/>
      <c r="K12" s="619"/>
      <c r="L12" s="619"/>
      <c r="M12" s="620"/>
      <c r="N12" s="621"/>
      <c r="O12" s="622"/>
      <c r="P12" s="667"/>
      <c r="Q12" s="668"/>
      <c r="R12" s="669"/>
      <c r="S12" s="618"/>
      <c r="T12" s="618"/>
      <c r="U12" s="618"/>
      <c r="V12" s="618"/>
      <c r="W12" s="618"/>
      <c r="X12" s="618"/>
      <c r="Y12" s="618"/>
      <c r="Z12" s="618"/>
      <c r="AA12" s="618"/>
      <c r="AB12" s="615"/>
      <c r="AC12" s="616"/>
      <c r="AD12" s="616"/>
      <c r="AE12" s="616"/>
      <c r="AF12" s="616"/>
      <c r="AG12" s="616"/>
      <c r="AH12" s="617"/>
      <c r="AJ12" s="428"/>
      <c r="AK12" s="429"/>
      <c r="AL12" s="430"/>
      <c r="AM12" s="214"/>
      <c r="AN12" s="214"/>
    </row>
    <row r="13" spans="1:51" ht="26.25" customHeight="1" x14ac:dyDescent="0.2">
      <c r="A13" s="632"/>
      <c r="B13" s="69">
        <v>5</v>
      </c>
      <c r="C13" s="226" t="s">
        <v>244</v>
      </c>
      <c r="D13" s="619"/>
      <c r="E13" s="619"/>
      <c r="F13" s="619"/>
      <c r="G13" s="619"/>
      <c r="H13" s="619"/>
      <c r="I13" s="619"/>
      <c r="J13" s="619"/>
      <c r="K13" s="619"/>
      <c r="L13" s="619"/>
      <c r="M13" s="620"/>
      <c r="N13" s="621"/>
      <c r="O13" s="622"/>
      <c r="P13" s="667"/>
      <c r="Q13" s="668"/>
      <c r="R13" s="669"/>
      <c r="S13" s="618"/>
      <c r="T13" s="618"/>
      <c r="U13" s="618"/>
      <c r="V13" s="618"/>
      <c r="W13" s="618"/>
      <c r="X13" s="618"/>
      <c r="Y13" s="618"/>
      <c r="Z13" s="618"/>
      <c r="AA13" s="618"/>
      <c r="AB13" s="615"/>
      <c r="AC13" s="616"/>
      <c r="AD13" s="616"/>
      <c r="AE13" s="616"/>
      <c r="AF13" s="616"/>
      <c r="AG13" s="616"/>
      <c r="AH13" s="617"/>
      <c r="AJ13" s="428"/>
      <c r="AK13" s="429"/>
      <c r="AL13" s="430"/>
      <c r="AM13" s="214"/>
      <c r="AN13" s="214"/>
    </row>
    <row r="14" spans="1:51" ht="26.25" customHeight="1" x14ac:dyDescent="0.2">
      <c r="A14" s="632"/>
      <c r="B14" s="69">
        <v>6</v>
      </c>
      <c r="C14" s="226" t="s">
        <v>244</v>
      </c>
      <c r="D14" s="619"/>
      <c r="E14" s="619"/>
      <c r="F14" s="619"/>
      <c r="G14" s="619"/>
      <c r="H14" s="619"/>
      <c r="I14" s="619"/>
      <c r="J14" s="619"/>
      <c r="K14" s="619"/>
      <c r="L14" s="619"/>
      <c r="M14" s="620"/>
      <c r="N14" s="621"/>
      <c r="O14" s="622"/>
      <c r="P14" s="667"/>
      <c r="Q14" s="668"/>
      <c r="R14" s="669"/>
      <c r="S14" s="618"/>
      <c r="T14" s="618"/>
      <c r="U14" s="618"/>
      <c r="V14" s="618"/>
      <c r="W14" s="618"/>
      <c r="X14" s="618"/>
      <c r="Y14" s="618"/>
      <c r="Z14" s="618"/>
      <c r="AA14" s="618"/>
      <c r="AB14" s="615"/>
      <c r="AC14" s="616"/>
      <c r="AD14" s="616"/>
      <c r="AE14" s="616"/>
      <c r="AF14" s="616"/>
      <c r="AG14" s="616"/>
      <c r="AH14" s="617"/>
      <c r="AJ14" s="428"/>
      <c r="AK14" s="429"/>
      <c r="AL14" s="430"/>
      <c r="AM14" s="214"/>
      <c r="AN14" s="214"/>
    </row>
    <row r="15" spans="1:51" ht="26.25" customHeight="1" x14ac:dyDescent="0.2">
      <c r="A15" s="632"/>
      <c r="B15" s="69">
        <v>7</v>
      </c>
      <c r="C15" s="226" t="s">
        <v>244</v>
      </c>
      <c r="D15" s="619"/>
      <c r="E15" s="619"/>
      <c r="F15" s="619"/>
      <c r="G15" s="619"/>
      <c r="H15" s="619"/>
      <c r="I15" s="619"/>
      <c r="J15" s="619"/>
      <c r="K15" s="619"/>
      <c r="L15" s="619"/>
      <c r="M15" s="620"/>
      <c r="N15" s="621"/>
      <c r="O15" s="622"/>
      <c r="P15" s="667"/>
      <c r="Q15" s="668"/>
      <c r="R15" s="669"/>
      <c r="S15" s="618"/>
      <c r="T15" s="618"/>
      <c r="U15" s="618"/>
      <c r="V15" s="618"/>
      <c r="W15" s="618"/>
      <c r="X15" s="618"/>
      <c r="Y15" s="618"/>
      <c r="Z15" s="618"/>
      <c r="AA15" s="618"/>
      <c r="AB15" s="615"/>
      <c r="AC15" s="616"/>
      <c r="AD15" s="616"/>
      <c r="AE15" s="616"/>
      <c r="AF15" s="616"/>
      <c r="AG15" s="616"/>
      <c r="AH15" s="617"/>
      <c r="AJ15" s="428"/>
      <c r="AK15" s="429"/>
      <c r="AL15" s="430"/>
      <c r="AM15" s="214"/>
      <c r="AN15" s="214"/>
    </row>
    <row r="16" spans="1:51" ht="26.25" customHeight="1" thickBot="1" x14ac:dyDescent="0.25">
      <c r="A16" s="638"/>
      <c r="B16" s="68">
        <v>8</v>
      </c>
      <c r="C16" s="227" t="s">
        <v>244</v>
      </c>
      <c r="D16" s="692"/>
      <c r="E16" s="692"/>
      <c r="F16" s="692"/>
      <c r="G16" s="692"/>
      <c r="H16" s="692"/>
      <c r="I16" s="692"/>
      <c r="J16" s="692"/>
      <c r="K16" s="692"/>
      <c r="L16" s="692"/>
      <c r="M16" s="693"/>
      <c r="N16" s="694"/>
      <c r="O16" s="695"/>
      <c r="P16" s="696"/>
      <c r="Q16" s="697"/>
      <c r="R16" s="698"/>
      <c r="S16" s="665"/>
      <c r="T16" s="665"/>
      <c r="U16" s="665"/>
      <c r="V16" s="665"/>
      <c r="W16" s="665"/>
      <c r="X16" s="665"/>
      <c r="Y16" s="665"/>
      <c r="Z16" s="666"/>
      <c r="AA16" s="666"/>
      <c r="AB16" s="615"/>
      <c r="AC16" s="616"/>
      <c r="AD16" s="616"/>
      <c r="AE16" s="616"/>
      <c r="AF16" s="616"/>
      <c r="AG16" s="616"/>
      <c r="AH16" s="617"/>
      <c r="AJ16" s="431"/>
      <c r="AK16" s="432"/>
      <c r="AL16" s="433"/>
      <c r="AM16" s="214"/>
      <c r="AN16" s="214"/>
    </row>
    <row r="17" spans="1:43" ht="36.75" customHeight="1" thickBot="1" x14ac:dyDescent="0.25">
      <c r="B17" s="45"/>
      <c r="C17" s="45"/>
      <c r="D17" s="45"/>
      <c r="E17" s="45"/>
      <c r="F17" s="45"/>
      <c r="Z17" s="685" t="s">
        <v>243</v>
      </c>
      <c r="AA17" s="686"/>
      <c r="AB17" s="687">
        <f>SUM(AB9:AB16)</f>
        <v>0</v>
      </c>
      <c r="AC17" s="688"/>
      <c r="AD17" s="688"/>
      <c r="AE17" s="688"/>
      <c r="AF17" s="688"/>
      <c r="AG17" s="67" t="s">
        <v>235</v>
      </c>
      <c r="AH17" s="66" t="s">
        <v>234</v>
      </c>
      <c r="AP17" s="56"/>
    </row>
    <row r="18" spans="1:43" x14ac:dyDescent="0.2">
      <c r="B18" s="45"/>
      <c r="C18" s="45"/>
      <c r="D18" s="45"/>
      <c r="E18" s="45"/>
      <c r="F18" s="45"/>
    </row>
    <row r="19" spans="1:43" ht="25.5" customHeight="1" thickBot="1" x14ac:dyDescent="0.25">
      <c r="A19" s="703" t="s">
        <v>561</v>
      </c>
      <c r="B19" s="703"/>
      <c r="C19" s="703"/>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row>
    <row r="20" spans="1:43" ht="33.75" customHeight="1" thickTop="1" x14ac:dyDescent="0.2">
      <c r="A20" s="631" t="s">
        <v>242</v>
      </c>
      <c r="B20" s="65" t="s">
        <v>94</v>
      </c>
      <c r="C20" s="634" t="s">
        <v>241</v>
      </c>
      <c r="D20" s="634"/>
      <c r="E20" s="634"/>
      <c r="F20" s="634"/>
      <c r="G20" s="634"/>
      <c r="H20" s="634"/>
      <c r="I20" s="634"/>
      <c r="J20" s="634"/>
      <c r="K20" s="634" t="s">
        <v>240</v>
      </c>
      <c r="L20" s="634"/>
      <c r="M20" s="634"/>
      <c r="N20" s="634"/>
      <c r="O20" s="634"/>
      <c r="P20" s="634"/>
      <c r="Q20" s="634"/>
      <c r="R20" s="634"/>
      <c r="S20" s="634" t="s">
        <v>239</v>
      </c>
      <c r="T20" s="634"/>
      <c r="U20" s="634"/>
      <c r="V20" s="634"/>
      <c r="W20" s="634"/>
      <c r="X20" s="634"/>
      <c r="Y20" s="634"/>
      <c r="Z20" s="634"/>
      <c r="AA20" s="661" t="s">
        <v>238</v>
      </c>
      <c r="AB20" s="662"/>
      <c r="AC20" s="662"/>
      <c r="AD20" s="662"/>
      <c r="AE20" s="662"/>
      <c r="AF20" s="662"/>
      <c r="AG20" s="662"/>
      <c r="AH20" s="663"/>
      <c r="AJ20" s="252" t="s">
        <v>636</v>
      </c>
      <c r="AK20" s="253"/>
      <c r="AL20" s="254"/>
      <c r="AM20" s="238"/>
      <c r="AN20" s="215"/>
    </row>
    <row r="21" spans="1:43" ht="28.5" customHeight="1" x14ac:dyDescent="0.2">
      <c r="A21" s="632"/>
      <c r="B21" s="224" t="s">
        <v>558</v>
      </c>
      <c r="C21" s="635"/>
      <c r="D21" s="636"/>
      <c r="E21" s="636"/>
      <c r="F21" s="636"/>
      <c r="G21" s="636"/>
      <c r="H21" s="636"/>
      <c r="I21" s="636"/>
      <c r="J21" s="637"/>
      <c r="K21" s="635"/>
      <c r="L21" s="636"/>
      <c r="M21" s="636"/>
      <c r="N21" s="636"/>
      <c r="O21" s="636"/>
      <c r="P21" s="636"/>
      <c r="Q21" s="636"/>
      <c r="R21" s="637"/>
      <c r="S21" s="635"/>
      <c r="T21" s="636"/>
      <c r="U21" s="636"/>
      <c r="V21" s="636"/>
      <c r="W21" s="636"/>
      <c r="X21" s="636"/>
      <c r="Y21" s="636"/>
      <c r="Z21" s="637"/>
      <c r="AA21" s="635"/>
      <c r="AB21" s="636"/>
      <c r="AC21" s="636"/>
      <c r="AD21" s="636"/>
      <c r="AE21" s="636"/>
      <c r="AF21" s="636"/>
      <c r="AG21" s="636"/>
      <c r="AH21" s="664"/>
      <c r="AJ21" s="255"/>
      <c r="AK21" s="256"/>
      <c r="AL21" s="257"/>
      <c r="AM21" s="214"/>
      <c r="AN21" s="214"/>
    </row>
    <row r="22" spans="1:43" ht="28.5" customHeight="1" x14ac:dyDescent="0.2">
      <c r="A22" s="632"/>
      <c r="B22" s="224" t="s">
        <v>559</v>
      </c>
      <c r="C22" s="635"/>
      <c r="D22" s="636"/>
      <c r="E22" s="636"/>
      <c r="F22" s="636"/>
      <c r="G22" s="636"/>
      <c r="H22" s="636"/>
      <c r="I22" s="636"/>
      <c r="J22" s="637"/>
      <c r="K22" s="635"/>
      <c r="L22" s="636"/>
      <c r="M22" s="636"/>
      <c r="N22" s="636"/>
      <c r="O22" s="636"/>
      <c r="P22" s="636"/>
      <c r="Q22" s="636"/>
      <c r="R22" s="637"/>
      <c r="S22" s="635"/>
      <c r="T22" s="636"/>
      <c r="U22" s="636"/>
      <c r="V22" s="636"/>
      <c r="W22" s="636"/>
      <c r="X22" s="636"/>
      <c r="Y22" s="636"/>
      <c r="Z22" s="637"/>
      <c r="AA22" s="635"/>
      <c r="AB22" s="636"/>
      <c r="AC22" s="636"/>
      <c r="AD22" s="636"/>
      <c r="AE22" s="636"/>
      <c r="AF22" s="636"/>
      <c r="AG22" s="636"/>
      <c r="AH22" s="664"/>
      <c r="AJ22" s="255"/>
      <c r="AK22" s="256"/>
      <c r="AL22" s="257"/>
      <c r="AM22" s="214"/>
      <c r="AN22" s="214"/>
    </row>
    <row r="23" spans="1:43" ht="28.5" customHeight="1" x14ac:dyDescent="0.2">
      <c r="A23" s="632"/>
      <c r="B23" s="225"/>
      <c r="C23" s="689"/>
      <c r="D23" s="690"/>
      <c r="E23" s="690"/>
      <c r="F23" s="690"/>
      <c r="G23" s="690"/>
      <c r="H23" s="690"/>
      <c r="I23" s="690"/>
      <c r="J23" s="691"/>
      <c r="K23" s="689"/>
      <c r="L23" s="690"/>
      <c r="M23" s="690"/>
      <c r="N23" s="690"/>
      <c r="O23" s="690"/>
      <c r="P23" s="690"/>
      <c r="Q23" s="690"/>
      <c r="R23" s="691"/>
      <c r="S23" s="689"/>
      <c r="T23" s="690"/>
      <c r="U23" s="690"/>
      <c r="V23" s="690"/>
      <c r="W23" s="690"/>
      <c r="X23" s="690"/>
      <c r="Y23" s="690"/>
      <c r="Z23" s="691"/>
      <c r="AA23" s="700" t="s">
        <v>236</v>
      </c>
      <c r="AB23" s="701"/>
      <c r="AC23" s="701"/>
      <c r="AD23" s="701"/>
      <c r="AE23" s="701"/>
      <c r="AF23" s="701"/>
      <c r="AG23" s="701"/>
      <c r="AH23" s="702"/>
      <c r="AJ23" s="255"/>
      <c r="AK23" s="256"/>
      <c r="AL23" s="257"/>
      <c r="AM23" s="214"/>
      <c r="AN23" s="214"/>
    </row>
    <row r="24" spans="1:43" ht="28.5" customHeight="1" x14ac:dyDescent="0.2">
      <c r="A24" s="632"/>
      <c r="B24" s="225"/>
      <c r="C24" s="689"/>
      <c r="D24" s="690"/>
      <c r="E24" s="690"/>
      <c r="F24" s="690"/>
      <c r="G24" s="690"/>
      <c r="H24" s="690"/>
      <c r="I24" s="690"/>
      <c r="J24" s="691"/>
      <c r="K24" s="689"/>
      <c r="L24" s="690"/>
      <c r="M24" s="690"/>
      <c r="N24" s="690"/>
      <c r="O24" s="690"/>
      <c r="P24" s="690"/>
      <c r="Q24" s="690"/>
      <c r="R24" s="691"/>
      <c r="S24" s="689"/>
      <c r="T24" s="690"/>
      <c r="U24" s="690"/>
      <c r="V24" s="690"/>
      <c r="W24" s="690"/>
      <c r="X24" s="690"/>
      <c r="Y24" s="690"/>
      <c r="Z24" s="691"/>
      <c r="AA24" s="625">
        <f>SUM(C21:AH22)</f>
        <v>0</v>
      </c>
      <c r="AB24" s="626">
        <f t="shared" ref="AB24:AF24" si="0">SUM(D22:K23)</f>
        <v>0</v>
      </c>
      <c r="AC24" s="626">
        <f t="shared" si="0"/>
        <v>0</v>
      </c>
      <c r="AD24" s="626">
        <f t="shared" si="0"/>
        <v>0</v>
      </c>
      <c r="AE24" s="626">
        <f t="shared" si="0"/>
        <v>0</v>
      </c>
      <c r="AF24" s="626">
        <f t="shared" si="0"/>
        <v>0</v>
      </c>
      <c r="AG24" s="623"/>
      <c r="AH24" s="624"/>
      <c r="AJ24" s="255"/>
      <c r="AK24" s="256"/>
      <c r="AL24" s="257"/>
      <c r="AM24" s="214"/>
      <c r="AN24" s="214"/>
    </row>
    <row r="25" spans="1:43" ht="28.5" customHeight="1" x14ac:dyDescent="0.2">
      <c r="A25" s="633"/>
      <c r="B25" s="225"/>
      <c r="C25" s="689"/>
      <c r="D25" s="690"/>
      <c r="E25" s="690"/>
      <c r="F25" s="690"/>
      <c r="G25" s="690"/>
      <c r="H25" s="690"/>
      <c r="I25" s="690"/>
      <c r="J25" s="691"/>
      <c r="K25" s="689"/>
      <c r="L25" s="690"/>
      <c r="M25" s="690"/>
      <c r="N25" s="690"/>
      <c r="O25" s="690"/>
      <c r="P25" s="690"/>
      <c r="Q25" s="690"/>
      <c r="R25" s="691"/>
      <c r="S25" s="689"/>
      <c r="T25" s="690"/>
      <c r="U25" s="690"/>
      <c r="V25" s="690"/>
      <c r="W25" s="690"/>
      <c r="X25" s="690"/>
      <c r="Y25" s="690"/>
      <c r="Z25" s="691"/>
      <c r="AA25" s="627">
        <f t="shared" ref="AA25:AF25" si="1">SUM(C23:J24)</f>
        <v>0</v>
      </c>
      <c r="AB25" s="628">
        <f t="shared" si="1"/>
        <v>0</v>
      </c>
      <c r="AC25" s="628">
        <f t="shared" si="1"/>
        <v>0</v>
      </c>
      <c r="AD25" s="628">
        <f t="shared" si="1"/>
        <v>0</v>
      </c>
      <c r="AE25" s="628">
        <f t="shared" si="1"/>
        <v>0</v>
      </c>
      <c r="AF25" s="628">
        <f t="shared" si="1"/>
        <v>0</v>
      </c>
      <c r="AG25" s="629" t="s">
        <v>560</v>
      </c>
      <c r="AH25" s="630"/>
      <c r="AJ25" s="255"/>
      <c r="AK25" s="256"/>
      <c r="AL25" s="257"/>
      <c r="AM25" s="214"/>
      <c r="AN25" s="214"/>
    </row>
    <row r="26" spans="1:43" ht="22.5" customHeight="1" x14ac:dyDescent="0.2">
      <c r="A26" s="632" t="s">
        <v>237</v>
      </c>
      <c r="B26" s="639"/>
      <c r="C26" s="640"/>
      <c r="D26" s="640"/>
      <c r="E26" s="640"/>
      <c r="F26" s="640"/>
      <c r="G26" s="640"/>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640"/>
      <c r="AF26" s="640"/>
      <c r="AG26" s="640"/>
      <c r="AH26" s="641"/>
      <c r="AJ26" s="255"/>
      <c r="AK26" s="256"/>
      <c r="AL26" s="257"/>
      <c r="AM26" s="214"/>
      <c r="AN26" s="214"/>
      <c r="AQ26" s="36"/>
    </row>
    <row r="27" spans="1:43" ht="22.5" customHeight="1" x14ac:dyDescent="0.2">
      <c r="A27" s="632"/>
      <c r="B27" s="642"/>
      <c r="C27" s="643"/>
      <c r="D27" s="643"/>
      <c r="E27" s="643"/>
      <c r="F27" s="643"/>
      <c r="G27" s="643"/>
      <c r="H27" s="643"/>
      <c r="I27" s="643"/>
      <c r="J27" s="643"/>
      <c r="K27" s="643"/>
      <c r="L27" s="643"/>
      <c r="M27" s="643"/>
      <c r="N27" s="643"/>
      <c r="O27" s="643"/>
      <c r="P27" s="643"/>
      <c r="Q27" s="643"/>
      <c r="R27" s="643"/>
      <c r="S27" s="643"/>
      <c r="T27" s="643"/>
      <c r="U27" s="643"/>
      <c r="V27" s="643"/>
      <c r="W27" s="643"/>
      <c r="X27" s="643"/>
      <c r="Y27" s="643"/>
      <c r="Z27" s="643"/>
      <c r="AA27" s="643"/>
      <c r="AB27" s="643"/>
      <c r="AC27" s="643"/>
      <c r="AD27" s="643"/>
      <c r="AE27" s="643"/>
      <c r="AF27" s="643"/>
      <c r="AG27" s="643"/>
      <c r="AH27" s="644"/>
      <c r="AJ27" s="255"/>
      <c r="AK27" s="256"/>
      <c r="AL27" s="257"/>
      <c r="AM27" s="214"/>
      <c r="AN27" s="214"/>
    </row>
    <row r="28" spans="1:43" ht="19.5" customHeight="1" x14ac:dyDescent="0.2">
      <c r="A28" s="632"/>
      <c r="B28" s="642"/>
      <c r="C28" s="643"/>
      <c r="D28" s="643"/>
      <c r="E28" s="643"/>
      <c r="F28" s="643"/>
      <c r="G28" s="643"/>
      <c r="H28" s="643"/>
      <c r="I28" s="643"/>
      <c r="J28" s="643"/>
      <c r="K28" s="643"/>
      <c r="L28" s="643"/>
      <c r="M28" s="643"/>
      <c r="N28" s="643"/>
      <c r="O28" s="643"/>
      <c r="P28" s="643"/>
      <c r="Q28" s="643"/>
      <c r="R28" s="643"/>
      <c r="S28" s="643"/>
      <c r="T28" s="643"/>
      <c r="U28" s="643"/>
      <c r="V28" s="643"/>
      <c r="W28" s="643"/>
      <c r="X28" s="643"/>
      <c r="Y28" s="643"/>
      <c r="Z28" s="643"/>
      <c r="AA28" s="643"/>
      <c r="AB28" s="643"/>
      <c r="AC28" s="643"/>
      <c r="AD28" s="643"/>
      <c r="AE28" s="643"/>
      <c r="AF28" s="643"/>
      <c r="AG28" s="643"/>
      <c r="AH28" s="644"/>
      <c r="AJ28" s="255"/>
      <c r="AK28" s="256"/>
      <c r="AL28" s="257"/>
      <c r="AM28" s="214"/>
      <c r="AN28" s="214"/>
    </row>
    <row r="29" spans="1:43" ht="13.5" customHeight="1" x14ac:dyDescent="0.2">
      <c r="A29" s="632"/>
      <c r="B29" s="642"/>
      <c r="C29" s="643"/>
      <c r="D29" s="643"/>
      <c r="E29" s="643"/>
      <c r="F29" s="643"/>
      <c r="G29" s="643"/>
      <c r="H29" s="643"/>
      <c r="I29" s="643"/>
      <c r="J29" s="643"/>
      <c r="K29" s="643"/>
      <c r="L29" s="643"/>
      <c r="M29" s="643"/>
      <c r="N29" s="643"/>
      <c r="O29" s="643"/>
      <c r="P29" s="643"/>
      <c r="Q29" s="643"/>
      <c r="R29" s="643"/>
      <c r="S29" s="643"/>
      <c r="T29" s="643"/>
      <c r="U29" s="643"/>
      <c r="V29" s="643"/>
      <c r="W29" s="643"/>
      <c r="X29" s="643"/>
      <c r="Y29" s="643"/>
      <c r="Z29" s="643"/>
      <c r="AA29" s="643"/>
      <c r="AB29" s="643"/>
      <c r="AC29" s="643"/>
      <c r="AD29" s="643"/>
      <c r="AE29" s="643"/>
      <c r="AF29" s="643"/>
      <c r="AG29" s="643"/>
      <c r="AH29" s="644"/>
      <c r="AJ29" s="255"/>
      <c r="AK29" s="256"/>
      <c r="AL29" s="257"/>
      <c r="AM29" s="214"/>
      <c r="AN29" s="214"/>
    </row>
    <row r="30" spans="1:43" ht="17.25" customHeight="1" thickBot="1" x14ac:dyDescent="0.25">
      <c r="A30" s="638"/>
      <c r="B30" s="645"/>
      <c r="C30" s="646"/>
      <c r="D30" s="646"/>
      <c r="E30" s="646"/>
      <c r="F30" s="646"/>
      <c r="G30" s="646"/>
      <c r="H30" s="646"/>
      <c r="I30" s="646"/>
      <c r="J30" s="646"/>
      <c r="K30" s="646"/>
      <c r="L30" s="646"/>
      <c r="M30" s="646"/>
      <c r="N30" s="646"/>
      <c r="O30" s="646"/>
      <c r="P30" s="646"/>
      <c r="Q30" s="646"/>
      <c r="R30" s="646"/>
      <c r="S30" s="646"/>
      <c r="T30" s="646"/>
      <c r="U30" s="646"/>
      <c r="V30" s="646"/>
      <c r="W30" s="646"/>
      <c r="X30" s="646"/>
      <c r="Y30" s="646"/>
      <c r="Z30" s="646"/>
      <c r="AA30" s="646"/>
      <c r="AB30" s="646"/>
      <c r="AC30" s="646"/>
      <c r="AD30" s="646"/>
      <c r="AE30" s="646"/>
      <c r="AF30" s="646"/>
      <c r="AG30" s="646"/>
      <c r="AH30" s="647"/>
      <c r="AJ30" s="258"/>
      <c r="AK30" s="259"/>
      <c r="AL30" s="260"/>
      <c r="AM30" s="214"/>
      <c r="AN30" s="214"/>
    </row>
    <row r="31" spans="1:43" ht="19.5" customHeight="1" x14ac:dyDescent="0.2">
      <c r="A31" s="64"/>
      <c r="B31" s="44"/>
      <c r="C31" s="44"/>
      <c r="D31" s="44"/>
      <c r="E31" s="44"/>
      <c r="F31" s="44"/>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row>
    <row r="32" spans="1:43" ht="42" customHeight="1" thickBot="1" x14ac:dyDescent="0.25">
      <c r="A32" s="683" t="s">
        <v>535</v>
      </c>
      <c r="B32" s="699"/>
      <c r="C32" s="699"/>
      <c r="D32" s="699"/>
      <c r="E32" s="699"/>
      <c r="F32" s="699"/>
      <c r="G32" s="699"/>
      <c r="H32" s="699"/>
      <c r="I32" s="699"/>
      <c r="J32" s="699"/>
      <c r="K32" s="699"/>
      <c r="L32" s="699"/>
      <c r="M32" s="699"/>
      <c r="N32" s="699"/>
      <c r="O32" s="699"/>
      <c r="P32" s="699"/>
      <c r="Q32" s="699"/>
      <c r="R32" s="699"/>
      <c r="S32" s="699"/>
      <c r="T32" s="699"/>
      <c r="U32" s="699"/>
      <c r="V32" s="699"/>
      <c r="W32" s="699"/>
      <c r="X32" s="699"/>
      <c r="Y32" s="699"/>
      <c r="Z32" s="699"/>
      <c r="AA32" s="699"/>
      <c r="AB32" s="699"/>
      <c r="AC32" s="699"/>
      <c r="AD32" s="699"/>
      <c r="AE32" s="699"/>
      <c r="AF32" s="699"/>
      <c r="AG32" s="699"/>
      <c r="AH32" s="699"/>
    </row>
    <row r="33" spans="1:34" ht="27" customHeight="1" x14ac:dyDescent="0.2">
      <c r="A33" s="648"/>
      <c r="B33" s="649"/>
      <c r="C33" s="649"/>
      <c r="D33" s="649"/>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50"/>
    </row>
    <row r="34" spans="1:34" ht="27" customHeight="1" x14ac:dyDescent="0.2">
      <c r="A34" s="651"/>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3"/>
    </row>
    <row r="35" spans="1:34" ht="27" customHeight="1" x14ac:dyDescent="0.2">
      <c r="A35" s="651"/>
      <c r="B35" s="652"/>
      <c r="C35" s="652"/>
      <c r="D35" s="652"/>
      <c r="E35" s="652"/>
      <c r="F35" s="652"/>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3"/>
    </row>
    <row r="36" spans="1:34" ht="27" customHeight="1" x14ac:dyDescent="0.2">
      <c r="A36" s="651"/>
      <c r="B36" s="652"/>
      <c r="C36" s="652"/>
      <c r="D36" s="652"/>
      <c r="E36" s="652"/>
      <c r="F36" s="652"/>
      <c r="G36" s="652"/>
      <c r="H36" s="652"/>
      <c r="I36" s="652"/>
      <c r="J36" s="652"/>
      <c r="K36" s="652"/>
      <c r="L36" s="652"/>
      <c r="M36" s="652"/>
      <c r="N36" s="652"/>
      <c r="O36" s="652"/>
      <c r="P36" s="652"/>
      <c r="Q36" s="652"/>
      <c r="R36" s="652"/>
      <c r="S36" s="652"/>
      <c r="T36" s="652"/>
      <c r="U36" s="652"/>
      <c r="V36" s="652"/>
      <c r="W36" s="652"/>
      <c r="X36" s="652"/>
      <c r="Y36" s="652"/>
      <c r="Z36" s="652"/>
      <c r="AA36" s="652"/>
      <c r="AB36" s="652"/>
      <c r="AC36" s="652"/>
      <c r="AD36" s="652"/>
      <c r="AE36" s="652"/>
      <c r="AF36" s="652"/>
      <c r="AG36" s="652"/>
      <c r="AH36" s="653"/>
    </row>
    <row r="37" spans="1:34" ht="27" customHeight="1" x14ac:dyDescent="0.2">
      <c r="A37" s="651"/>
      <c r="B37" s="652"/>
      <c r="C37" s="652"/>
      <c r="D37" s="652"/>
      <c r="E37" s="652"/>
      <c r="F37" s="652"/>
      <c r="G37" s="652"/>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3"/>
    </row>
    <row r="38" spans="1:34" ht="27" customHeight="1" x14ac:dyDescent="0.2">
      <c r="A38" s="651"/>
      <c r="B38" s="652"/>
      <c r="C38" s="652"/>
      <c r="D38" s="652"/>
      <c r="E38" s="652"/>
      <c r="F38" s="652"/>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3"/>
    </row>
    <row r="39" spans="1:34" ht="27" customHeight="1" x14ac:dyDescent="0.2">
      <c r="A39" s="651"/>
      <c r="B39" s="652"/>
      <c r="C39" s="652"/>
      <c r="D39" s="652"/>
      <c r="E39" s="652"/>
      <c r="F39" s="652"/>
      <c r="G39" s="652"/>
      <c r="H39" s="652"/>
      <c r="I39" s="652"/>
      <c r="J39" s="652"/>
      <c r="K39" s="652"/>
      <c r="L39" s="652"/>
      <c r="M39" s="652"/>
      <c r="N39" s="652"/>
      <c r="O39" s="652"/>
      <c r="P39" s="652"/>
      <c r="Q39" s="652"/>
      <c r="R39" s="652"/>
      <c r="S39" s="652"/>
      <c r="T39" s="652"/>
      <c r="U39" s="652"/>
      <c r="V39" s="652"/>
      <c r="W39" s="652"/>
      <c r="X39" s="652"/>
      <c r="Y39" s="652"/>
      <c r="Z39" s="652"/>
      <c r="AA39" s="652"/>
      <c r="AB39" s="652"/>
      <c r="AC39" s="652"/>
      <c r="AD39" s="652"/>
      <c r="AE39" s="652"/>
      <c r="AF39" s="652"/>
      <c r="AG39" s="652"/>
      <c r="AH39" s="653"/>
    </row>
    <row r="40" spans="1:34" ht="27" customHeight="1" thickBot="1" x14ac:dyDescent="0.25">
      <c r="A40" s="654"/>
      <c r="B40" s="655"/>
      <c r="C40" s="655"/>
      <c r="D40" s="655"/>
      <c r="E40" s="655"/>
      <c r="F40" s="655"/>
      <c r="G40" s="655"/>
      <c r="H40" s="655"/>
      <c r="I40" s="655"/>
      <c r="J40" s="655"/>
      <c r="K40" s="655"/>
      <c r="L40" s="655"/>
      <c r="M40" s="655"/>
      <c r="N40" s="655"/>
      <c r="O40" s="655"/>
      <c r="P40" s="655"/>
      <c r="Q40" s="655"/>
      <c r="R40" s="655"/>
      <c r="S40" s="655"/>
      <c r="T40" s="655"/>
      <c r="U40" s="655"/>
      <c r="V40" s="655"/>
      <c r="W40" s="655"/>
      <c r="X40" s="655"/>
      <c r="Y40" s="655"/>
      <c r="Z40" s="655"/>
      <c r="AA40" s="655"/>
      <c r="AB40" s="655"/>
      <c r="AC40" s="655"/>
      <c r="AD40" s="655"/>
      <c r="AE40" s="655"/>
      <c r="AF40" s="655"/>
      <c r="AG40" s="655"/>
      <c r="AH40" s="656"/>
    </row>
    <row r="41" spans="1:34" ht="14.25" customHeight="1" x14ac:dyDescent="0.2">
      <c r="B41" s="211"/>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35"/>
      <c r="AB41" s="36"/>
      <c r="AC41" s="36"/>
      <c r="AD41" s="36"/>
      <c r="AE41" s="36"/>
      <c r="AF41" s="36"/>
      <c r="AG41" s="36"/>
      <c r="AH41" s="36"/>
    </row>
    <row r="42" spans="1:34" ht="14.25" customHeight="1" x14ac:dyDescent="0.2">
      <c r="A42" s="242" t="s">
        <v>553</v>
      </c>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row>
    <row r="43" spans="1:34" x14ac:dyDescent="0.2">
      <c r="A43" s="242"/>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row>
  </sheetData>
  <sheetProtection sheet="1" selectLockedCells="1"/>
  <mergeCells count="97">
    <mergeCell ref="AJ20:AL30"/>
    <mergeCell ref="AJ4:AL5"/>
    <mergeCell ref="A32:AH32"/>
    <mergeCell ref="K24:R24"/>
    <mergeCell ref="S24:Z24"/>
    <mergeCell ref="D15:L15"/>
    <mergeCell ref="S8:AA8"/>
    <mergeCell ref="C24:J24"/>
    <mergeCell ref="C23:J23"/>
    <mergeCell ref="K23:R23"/>
    <mergeCell ref="S23:Z23"/>
    <mergeCell ref="AA23:AH23"/>
    <mergeCell ref="K22:R22"/>
    <mergeCell ref="S22:Z22"/>
    <mergeCell ref="AA22:AH22"/>
    <mergeCell ref="A19:AH19"/>
    <mergeCell ref="AB17:AF17"/>
    <mergeCell ref="C25:J25"/>
    <mergeCell ref="K25:R25"/>
    <mergeCell ref="S25:Z25"/>
    <mergeCell ref="D16:L16"/>
    <mergeCell ref="M16:O16"/>
    <mergeCell ref="P16:R16"/>
    <mergeCell ref="M13:O13"/>
    <mergeCell ref="S12:AA12"/>
    <mergeCell ref="Z17:AA17"/>
    <mergeCell ref="P14:R14"/>
    <mergeCell ref="S14:AA14"/>
    <mergeCell ref="X1:Y1"/>
    <mergeCell ref="Z1:AA1"/>
    <mergeCell ref="AC1:AD1"/>
    <mergeCell ref="AF1:AG1"/>
    <mergeCell ref="A2:AH2"/>
    <mergeCell ref="A3:T3"/>
    <mergeCell ref="AB8:AH8"/>
    <mergeCell ref="D9:L9"/>
    <mergeCell ref="M9:O9"/>
    <mergeCell ref="P9:R9"/>
    <mergeCell ref="S9:AA9"/>
    <mergeCell ref="AB9:AH9"/>
    <mergeCell ref="T4:W4"/>
    <mergeCell ref="X4:AH4"/>
    <mergeCell ref="T5:W5"/>
    <mergeCell ref="X5:AH5"/>
    <mergeCell ref="A6:AH6"/>
    <mergeCell ref="A8:A16"/>
    <mergeCell ref="D8:L8"/>
    <mergeCell ref="M8:O8"/>
    <mergeCell ref="P8:R8"/>
    <mergeCell ref="A5:B5"/>
    <mergeCell ref="A7:AH7"/>
    <mergeCell ref="D14:L14"/>
    <mergeCell ref="P13:R13"/>
    <mergeCell ref="S13:AA13"/>
    <mergeCell ref="AB14:AH14"/>
    <mergeCell ref="D10:L10"/>
    <mergeCell ref="M10:O10"/>
    <mergeCell ref="D12:L12"/>
    <mergeCell ref="M12:O12"/>
    <mergeCell ref="P12:R12"/>
    <mergeCell ref="AB12:AH12"/>
    <mergeCell ref="P10:R10"/>
    <mergeCell ref="S10:AA10"/>
    <mergeCell ref="AB10:AH10"/>
    <mergeCell ref="D11:L11"/>
    <mergeCell ref="A33:AH40"/>
    <mergeCell ref="AJ8:AL8"/>
    <mergeCell ref="AJ9:AL16"/>
    <mergeCell ref="AA20:AH20"/>
    <mergeCell ref="C21:J21"/>
    <mergeCell ref="K21:R21"/>
    <mergeCell ref="S21:Z21"/>
    <mergeCell ref="AA21:AH21"/>
    <mergeCell ref="S16:AA16"/>
    <mergeCell ref="M15:O15"/>
    <mergeCell ref="P15:R15"/>
    <mergeCell ref="M11:O11"/>
    <mergeCell ref="P11:R11"/>
    <mergeCell ref="S11:AA11"/>
    <mergeCell ref="AB11:AH11"/>
    <mergeCell ref="AB13:AH13"/>
    <mergeCell ref="A42:AH43"/>
    <mergeCell ref="AB16:AH16"/>
    <mergeCell ref="S15:AA15"/>
    <mergeCell ref="AB15:AH15"/>
    <mergeCell ref="D13:L13"/>
    <mergeCell ref="M14:O14"/>
    <mergeCell ref="AG24:AH24"/>
    <mergeCell ref="AA24:AF25"/>
    <mergeCell ref="AG25:AH25"/>
    <mergeCell ref="A20:A25"/>
    <mergeCell ref="C20:J20"/>
    <mergeCell ref="K20:R20"/>
    <mergeCell ref="S20:Z20"/>
    <mergeCell ref="C22:J22"/>
    <mergeCell ref="A26:A30"/>
    <mergeCell ref="B26:AH30"/>
  </mergeCells>
  <phoneticPr fontId="1"/>
  <conditionalFormatting sqref="AO5">
    <cfRule type="containsText" dxfId="17" priority="19" operator="containsText" text="&quot;留学生&quot;">
      <formula>NOT(ISERROR(SEARCH("""留学生""",AO5)))</formula>
    </cfRule>
  </conditionalFormatting>
  <conditionalFormatting sqref="AO6">
    <cfRule type="expression" dxfId="16" priority="16">
      <formula>$AP$6="留学生"</formula>
    </cfRule>
    <cfRule type="containsText" priority="18" operator="containsText" text="abc">
      <formula>NOT(ISERROR(SEARCH("abc",AO6)))</formula>
    </cfRule>
  </conditionalFormatting>
  <conditionalFormatting sqref="AP6">
    <cfRule type="containsText" dxfId="15" priority="17" operator="containsText" text="abc">
      <formula>NOT(ISERROR(SEARCH("abc",AP6)))</formula>
    </cfRule>
  </conditionalFormatting>
  <conditionalFormatting sqref="AB9:AH9">
    <cfRule type="expression" priority="15">
      <formula>"="</formula>
    </cfRule>
  </conditionalFormatting>
  <dataValidations xWindow="152" yWindow="559" count="1">
    <dataValidation type="list" errorStyle="warning" showInputMessage="1" showErrorMessage="1" prompt="家計（生計費）を同一にする者は○を、それ以外は空欄を選択してください。" sqref="C9:C16" xr:uid="{00000000-0002-0000-0500-000000000000}">
      <formula1>"○, 　, "</formula1>
    </dataValidation>
  </dataValidations>
  <printOptions horizontalCentered="1"/>
  <pageMargins left="0.51181102362204722" right="0.51181102362204722" top="0.35433070866141736" bottom="0.35433070866141736" header="0.31496062992125984" footer="0.31496062992125984"/>
  <pageSetup paperSize="9" scale="83" orientation="portrait" r:id="rId1"/>
  <extLst>
    <ext xmlns:x14="http://schemas.microsoft.com/office/spreadsheetml/2009/9/main" uri="{78C0D931-6437-407d-A8EE-F0AAD7539E65}">
      <x14:conditionalFormattings>
        <x14:conditionalFormatting xmlns:xm="http://schemas.microsoft.com/office/excel/2006/main">
          <x14:cfRule type="expression" priority="13" id="{5D1EC7A7-F592-4C68-A78A-2F16233D5FCA}">
            <xm:f>'履歴書(1)'!$M$11:$R$11="留学生"</xm:f>
            <x14:dxf>
              <fill>
                <patternFill>
                  <bgColor theme="0" tint="-0.34998626667073579"/>
                </patternFill>
              </fill>
            </x14:dxf>
          </x14:cfRule>
          <xm:sqref>AB9:AH9</xm:sqref>
        </x14:conditionalFormatting>
        <x14:conditionalFormatting xmlns:xm="http://schemas.microsoft.com/office/excel/2006/main">
          <x14:cfRule type="expression" priority="12" id="{7B384015-46D2-4658-876D-0FD9316AD0E3}">
            <xm:f>'履歴書(1)'!$M$11:$R$11="留学生"</xm:f>
            <x14:dxf>
              <fill>
                <patternFill>
                  <bgColor theme="0" tint="-0.34998626667073579"/>
                </patternFill>
              </fill>
            </x14:dxf>
          </x14:cfRule>
          <xm:sqref>AB10:AH10</xm:sqref>
        </x14:conditionalFormatting>
        <x14:conditionalFormatting xmlns:xm="http://schemas.microsoft.com/office/excel/2006/main">
          <x14:cfRule type="expression" priority="11" id="{B8054BD1-5A97-4BD2-B996-5C2E0F4DCE71}">
            <xm:f>'履歴書(1)'!$M$11:$R$11="留学生"</xm:f>
            <x14:dxf>
              <fill>
                <patternFill>
                  <bgColor theme="0" tint="-0.34998626667073579"/>
                </patternFill>
              </fill>
            </x14:dxf>
          </x14:cfRule>
          <xm:sqref>AB11:AH11</xm:sqref>
        </x14:conditionalFormatting>
        <x14:conditionalFormatting xmlns:xm="http://schemas.microsoft.com/office/excel/2006/main">
          <x14:cfRule type="expression" priority="10" id="{A59AD57D-CFF8-4326-8302-CC5E33E87DCC}">
            <xm:f>'履歴書(1)'!$M$11:$R$11="留学生"</xm:f>
            <x14:dxf>
              <fill>
                <patternFill>
                  <bgColor theme="0" tint="-0.34998626667073579"/>
                </patternFill>
              </fill>
            </x14:dxf>
          </x14:cfRule>
          <xm:sqref>AB12:AH12</xm:sqref>
        </x14:conditionalFormatting>
        <x14:conditionalFormatting xmlns:xm="http://schemas.microsoft.com/office/excel/2006/main">
          <x14:cfRule type="expression" priority="9" id="{6F9ADB46-D9D1-4C82-B919-884295D60EDD}">
            <xm:f>'履歴書(1)'!$M$11:$R$11="留学生"</xm:f>
            <x14:dxf>
              <fill>
                <patternFill>
                  <bgColor theme="0" tint="-0.34998626667073579"/>
                </patternFill>
              </fill>
            </x14:dxf>
          </x14:cfRule>
          <xm:sqref>AB13:AH13</xm:sqref>
        </x14:conditionalFormatting>
        <x14:conditionalFormatting xmlns:xm="http://schemas.microsoft.com/office/excel/2006/main">
          <x14:cfRule type="expression" priority="8" id="{4507B0D3-B558-42E7-B562-14CAB8963B34}">
            <xm:f>'履歴書(1)'!$M$11:$R$11="留学生"</xm:f>
            <x14:dxf>
              <fill>
                <patternFill>
                  <bgColor theme="0" tint="-0.34998626667073579"/>
                </patternFill>
              </fill>
            </x14:dxf>
          </x14:cfRule>
          <xm:sqref>AB14:AH16</xm:sqref>
        </x14:conditionalFormatting>
        <x14:conditionalFormatting xmlns:xm="http://schemas.microsoft.com/office/excel/2006/main">
          <x14:cfRule type="expression" priority="7" id="{4CB91EB4-F34C-4E67-8D7D-CA8CD4496827}">
            <xm:f>'履歴書(1)'!$M$11:$R$11="留学生"</xm:f>
            <x14:dxf>
              <fill>
                <patternFill>
                  <bgColor theme="0" tint="-0.34998626667073579"/>
                </patternFill>
              </fill>
            </x14:dxf>
          </x14:cfRule>
          <xm:sqref>C9:C16</xm:sqref>
        </x14:conditionalFormatting>
        <x14:conditionalFormatting xmlns:xm="http://schemas.microsoft.com/office/excel/2006/main">
          <x14:cfRule type="expression" priority="6" id="{75475A7F-1BC9-4864-9353-E91D9578565B}">
            <xm:f>'履歴書(1)'!$M$11:$R$11="留学生"</xm:f>
            <x14:dxf>
              <fill>
                <patternFill>
                  <bgColor theme="0" tint="-0.34998626667073579"/>
                </patternFill>
              </fill>
            </x14:dxf>
          </x14:cfRule>
          <xm:sqref>B21:B26</xm:sqref>
        </x14:conditionalFormatting>
        <x14:conditionalFormatting xmlns:xm="http://schemas.microsoft.com/office/excel/2006/main">
          <x14:cfRule type="expression" priority="5" id="{68A8EEC7-109F-48DB-87E4-A09D6CB82850}">
            <xm:f>'履歴書(1)'!$M$11:$R$11="留学生"</xm:f>
            <x14:dxf>
              <fill>
                <patternFill>
                  <bgColor theme="0" tint="-0.34998626667073579"/>
                </patternFill>
              </fill>
            </x14:dxf>
          </x14:cfRule>
          <xm:sqref>C21:AH22 C23:AA23 C24:Z25 AG24:AG25</xm:sqref>
        </x14:conditionalFormatting>
        <x14:conditionalFormatting xmlns:xm="http://schemas.microsoft.com/office/excel/2006/main">
          <x14:cfRule type="expression" priority="2" id="{36C5D935-B2E8-478A-947A-3819661EC2F1}">
            <xm:f>'履歴書(1)'!$M$11:$R$11="留学生"</xm:f>
            <x14:dxf>
              <fill>
                <patternFill>
                  <bgColor theme="0" tint="-0.34998626667073579"/>
                </patternFill>
              </fill>
            </x14:dxf>
          </x14:cfRule>
          <xm:sqref>AB17:AF17</xm:sqref>
        </x14:conditionalFormatting>
        <x14:conditionalFormatting xmlns:xm="http://schemas.microsoft.com/office/excel/2006/main">
          <x14:cfRule type="expression" priority="1" id="{6F715D7D-B8B6-4FFF-8729-F84077B12529}">
            <xm:f>'履歴書(1)'!$M$11:$R$11="留学生"</xm:f>
            <x14:dxf>
              <fill>
                <patternFill>
                  <bgColor theme="0" tint="-0.34998626667073579"/>
                </patternFill>
              </fill>
            </x14:dxf>
          </x14:cfRule>
          <xm:sqref>AA24:AF25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P39"/>
  <sheetViews>
    <sheetView showGridLines="0" zoomScaleNormal="100" zoomScaleSheetLayoutView="98" workbookViewId="0">
      <selection activeCell="I10" sqref="I10:O10"/>
    </sheetView>
  </sheetViews>
  <sheetFormatPr defaultRowHeight="13.2" x14ac:dyDescent="0.2"/>
  <cols>
    <col min="1" max="1" width="8.6640625" customWidth="1"/>
    <col min="2" max="2" width="5.88671875" customWidth="1"/>
    <col min="3" max="3" width="4.44140625" customWidth="1"/>
    <col min="4" max="26" width="2.6640625" customWidth="1"/>
    <col min="27" max="27" width="5.21875" customWidth="1"/>
    <col min="28" max="33" width="2.6640625" customWidth="1"/>
    <col min="34" max="35" width="3.21875" customWidth="1"/>
    <col min="36" max="38" width="12.109375" customWidth="1"/>
  </cols>
  <sheetData>
    <row r="1" spans="1:42" ht="20.25" customHeight="1" x14ac:dyDescent="0.2">
      <c r="V1" s="123"/>
      <c r="W1" s="123"/>
      <c r="X1" s="71"/>
      <c r="Y1" s="71"/>
      <c r="Z1" s="36"/>
      <c r="AA1" s="71"/>
      <c r="AB1" s="36"/>
      <c r="AD1" s="36"/>
      <c r="AE1" s="36"/>
      <c r="AH1" s="36"/>
    </row>
    <row r="2" spans="1:42" ht="36" customHeight="1" x14ac:dyDescent="0.2">
      <c r="A2" s="494" t="s">
        <v>252</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row>
    <row r="3" spans="1:42" ht="14.25" customHeight="1" thickBot="1" x14ac:dyDescent="0.2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row>
    <row r="4" spans="1:42" ht="16.8" thickTop="1" x14ac:dyDescent="0.2">
      <c r="T4" s="330" t="s">
        <v>253</v>
      </c>
      <c r="U4" s="331"/>
      <c r="V4" s="331"/>
      <c r="W4" s="331"/>
      <c r="X4" s="681" t="str">
        <f>+T(+ASC(+SUBSTITUTE(+TRIM(奨学生願書!W9)," ","　")))</f>
        <v/>
      </c>
      <c r="Y4" s="681"/>
      <c r="Z4" s="681"/>
      <c r="AA4" s="681"/>
      <c r="AB4" s="681" t="str">
        <f>+T(+ASC(+SUBSTITUTE(+TRIM(奨学生願書!AU8)," ","　")))</f>
        <v/>
      </c>
      <c r="AC4" s="681"/>
      <c r="AD4" s="681"/>
      <c r="AE4" s="681"/>
      <c r="AF4" s="681" t="str">
        <f>+T(+ASC(+SUBSTITUTE(+TRIM(奨学生願書!AY8)," ","　")))</f>
        <v/>
      </c>
      <c r="AG4" s="681"/>
      <c r="AH4" s="681"/>
      <c r="AJ4" s="425" t="s">
        <v>555</v>
      </c>
      <c r="AK4" s="434"/>
      <c r="AL4" s="435"/>
    </row>
    <row r="5" spans="1:42" ht="35.25" customHeight="1" thickBot="1" x14ac:dyDescent="0.25">
      <c r="G5" s="44"/>
      <c r="H5" s="44"/>
      <c r="I5" s="44"/>
      <c r="J5" s="44"/>
      <c r="K5" s="44"/>
      <c r="L5" s="45"/>
      <c r="M5" s="45"/>
      <c r="N5" s="45"/>
      <c r="O5" s="45"/>
      <c r="P5" s="45"/>
      <c r="Q5" s="45"/>
      <c r="R5" s="45"/>
      <c r="S5" s="45"/>
      <c r="T5" s="333" t="s">
        <v>196</v>
      </c>
      <c r="U5" s="333"/>
      <c r="V5" s="333"/>
      <c r="W5" s="333"/>
      <c r="X5" s="778" t="str">
        <f>+T(+ASC(+SUBSTITUTE(+TRIM(奨学生願書!W10)," ","　")))</f>
        <v/>
      </c>
      <c r="Y5" s="778"/>
      <c r="Z5" s="778"/>
      <c r="AA5" s="778"/>
      <c r="AB5" s="778" t="str">
        <f>+T(+ASC(+SUBSTITUTE(+TRIM(奨学生願書!AU9)," ","　")))</f>
        <v/>
      </c>
      <c r="AC5" s="778"/>
      <c r="AD5" s="778"/>
      <c r="AE5" s="778"/>
      <c r="AF5" s="778" t="str">
        <f>+T(+ASC(+SUBSTITUTE(+TRIM(奨学生願書!AY9)," ","　")))</f>
        <v/>
      </c>
      <c r="AG5" s="778"/>
      <c r="AH5" s="778"/>
      <c r="AJ5" s="439"/>
      <c r="AK5" s="440"/>
      <c r="AL5" s="441"/>
    </row>
    <row r="6" spans="1:42" ht="72" customHeight="1" thickTop="1" thickBot="1" x14ac:dyDescent="0.25">
      <c r="A6" s="789" t="s">
        <v>585</v>
      </c>
      <c r="B6" s="789"/>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89"/>
      <c r="AC6" s="789"/>
      <c r="AD6" s="789"/>
      <c r="AE6" s="789"/>
      <c r="AF6" s="789"/>
      <c r="AG6" s="789"/>
      <c r="AH6" s="789"/>
      <c r="AJ6" s="798" t="s">
        <v>591</v>
      </c>
      <c r="AK6" s="799"/>
      <c r="AL6" s="800"/>
    </row>
    <row r="7" spans="1:42" ht="9.75" customHeight="1" thickTop="1" x14ac:dyDescent="0.2">
      <c r="G7" s="44"/>
      <c r="H7" s="44"/>
      <c r="I7" s="44"/>
      <c r="J7" s="44"/>
      <c r="K7" s="44"/>
      <c r="L7" s="45"/>
      <c r="M7" s="45"/>
      <c r="N7" s="45"/>
      <c r="O7" s="45"/>
      <c r="P7" s="45"/>
      <c r="Q7" s="45"/>
      <c r="R7" s="45"/>
      <c r="S7" s="45"/>
      <c r="T7" s="45"/>
      <c r="U7" s="45"/>
      <c r="V7" s="45"/>
      <c r="W7" s="45"/>
      <c r="X7" s="45"/>
      <c r="Y7" s="45"/>
      <c r="Z7" s="45"/>
      <c r="AA7" s="45"/>
      <c r="AB7" s="45"/>
      <c r="AC7" s="45"/>
      <c r="AD7" s="45"/>
      <c r="AE7" s="45"/>
      <c r="AF7" s="45"/>
      <c r="AG7" s="45"/>
      <c r="AH7" s="45"/>
    </row>
    <row r="8" spans="1:42" ht="32.25" customHeight="1" thickBot="1" x14ac:dyDescent="0.25">
      <c r="A8" s="671" t="s">
        <v>254</v>
      </c>
      <c r="B8" s="67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216"/>
      <c r="AE8" s="216"/>
      <c r="AF8" s="216"/>
      <c r="AG8" s="216"/>
      <c r="AH8" s="216"/>
    </row>
    <row r="9" spans="1:42" s="36" customFormat="1" ht="29.25" customHeight="1" thickBot="1" x14ac:dyDescent="0.25">
      <c r="A9" s="790" t="s">
        <v>539</v>
      </c>
      <c r="B9" s="791"/>
      <c r="C9" s="791"/>
      <c r="D9" s="791"/>
      <c r="E9" s="791"/>
      <c r="F9" s="791"/>
      <c r="G9" s="791"/>
      <c r="H9" s="791"/>
      <c r="I9" s="791"/>
      <c r="J9" s="791"/>
      <c r="K9" s="791"/>
      <c r="L9" s="791"/>
      <c r="M9" s="791"/>
      <c r="N9" s="791"/>
      <c r="O9" s="792"/>
      <c r="P9" s="791" t="s">
        <v>540</v>
      </c>
      <c r="Q9" s="791"/>
      <c r="R9" s="791"/>
      <c r="S9" s="791"/>
      <c r="T9" s="791"/>
      <c r="U9" s="791"/>
      <c r="V9" s="791"/>
      <c r="W9" s="791"/>
      <c r="X9" s="791"/>
      <c r="Y9" s="791"/>
      <c r="Z9" s="791"/>
      <c r="AA9" s="791"/>
      <c r="AB9" s="791"/>
      <c r="AC9" s="791"/>
      <c r="AD9" s="791"/>
      <c r="AE9" s="791"/>
      <c r="AF9" s="791"/>
      <c r="AG9" s="791"/>
      <c r="AH9" s="793"/>
    </row>
    <row r="10" spans="1:42" s="36" customFormat="1" ht="21.75" customHeight="1" thickTop="1" x14ac:dyDescent="0.2">
      <c r="A10" s="782" t="s">
        <v>255</v>
      </c>
      <c r="B10" s="756"/>
      <c r="C10" s="756"/>
      <c r="D10" s="756"/>
      <c r="E10" s="756"/>
      <c r="F10" s="756"/>
      <c r="G10" s="756"/>
      <c r="H10" s="757"/>
      <c r="I10" s="733"/>
      <c r="J10" s="734"/>
      <c r="K10" s="734"/>
      <c r="L10" s="734"/>
      <c r="M10" s="734"/>
      <c r="N10" s="734"/>
      <c r="O10" s="777"/>
      <c r="P10" s="794" t="s">
        <v>541</v>
      </c>
      <c r="Q10" s="784"/>
      <c r="R10" s="784"/>
      <c r="S10" s="784"/>
      <c r="T10" s="784"/>
      <c r="U10" s="784"/>
      <c r="V10" s="784"/>
      <c r="W10" s="784"/>
      <c r="X10" s="784"/>
      <c r="Y10" s="784"/>
      <c r="Z10" s="784"/>
      <c r="AA10" s="785"/>
      <c r="AB10" s="733"/>
      <c r="AC10" s="734"/>
      <c r="AD10" s="734"/>
      <c r="AE10" s="734"/>
      <c r="AF10" s="734"/>
      <c r="AG10" s="734"/>
      <c r="AH10" s="735"/>
      <c r="AJ10" s="660" t="s">
        <v>627</v>
      </c>
      <c r="AK10" s="705"/>
      <c r="AL10" s="706"/>
    </row>
    <row r="11" spans="1:42" s="36" customFormat="1" ht="21.75" customHeight="1" x14ac:dyDescent="0.2">
      <c r="A11" s="782" t="s">
        <v>256</v>
      </c>
      <c r="B11" s="756"/>
      <c r="C11" s="756"/>
      <c r="D11" s="756"/>
      <c r="E11" s="756"/>
      <c r="F11" s="756"/>
      <c r="G11" s="756"/>
      <c r="H11" s="757"/>
      <c r="I11" s="733"/>
      <c r="J11" s="734"/>
      <c r="K11" s="734"/>
      <c r="L11" s="734"/>
      <c r="M11" s="734"/>
      <c r="N11" s="734"/>
      <c r="O11" s="777"/>
      <c r="P11" s="755" t="s">
        <v>257</v>
      </c>
      <c r="Q11" s="756"/>
      <c r="R11" s="756"/>
      <c r="S11" s="756"/>
      <c r="T11" s="756"/>
      <c r="U11" s="756"/>
      <c r="V11" s="756"/>
      <c r="W11" s="756"/>
      <c r="X11" s="756"/>
      <c r="Y11" s="756"/>
      <c r="Z11" s="756"/>
      <c r="AA11" s="757"/>
      <c r="AB11" s="733"/>
      <c r="AC11" s="734"/>
      <c r="AD11" s="734"/>
      <c r="AE11" s="734"/>
      <c r="AF11" s="734"/>
      <c r="AG11" s="734"/>
      <c r="AH11" s="735"/>
      <c r="AJ11" s="707"/>
      <c r="AK11" s="708"/>
      <c r="AL11" s="709"/>
    </row>
    <row r="12" spans="1:42" s="36" customFormat="1" ht="21.75" customHeight="1" x14ac:dyDescent="0.2">
      <c r="A12" s="783" t="s">
        <v>584</v>
      </c>
      <c r="B12" s="784"/>
      <c r="C12" s="784"/>
      <c r="D12" s="784"/>
      <c r="E12" s="784"/>
      <c r="F12" s="784"/>
      <c r="G12" s="784"/>
      <c r="H12" s="785"/>
      <c r="I12" s="774">
        <f>L32</f>
        <v>0</v>
      </c>
      <c r="J12" s="775"/>
      <c r="K12" s="775"/>
      <c r="L12" s="775"/>
      <c r="M12" s="775"/>
      <c r="N12" s="775"/>
      <c r="O12" s="776"/>
      <c r="P12" s="755" t="s">
        <v>258</v>
      </c>
      <c r="Q12" s="756"/>
      <c r="R12" s="756"/>
      <c r="S12" s="756"/>
      <c r="T12" s="756"/>
      <c r="U12" s="756"/>
      <c r="V12" s="756"/>
      <c r="W12" s="756"/>
      <c r="X12" s="756"/>
      <c r="Y12" s="756"/>
      <c r="Z12" s="756"/>
      <c r="AA12" s="757"/>
      <c r="AB12" s="733"/>
      <c r="AC12" s="734"/>
      <c r="AD12" s="734"/>
      <c r="AE12" s="734"/>
      <c r="AF12" s="734"/>
      <c r="AG12" s="734"/>
      <c r="AH12" s="735"/>
      <c r="AJ12" s="707"/>
      <c r="AK12" s="708"/>
      <c r="AL12" s="709"/>
      <c r="AN12" s="704"/>
      <c r="AO12" s="704"/>
      <c r="AP12" s="704"/>
    </row>
    <row r="13" spans="1:42" s="36" customFormat="1" ht="21.75" customHeight="1" x14ac:dyDescent="0.2">
      <c r="A13" s="782" t="s">
        <v>259</v>
      </c>
      <c r="B13" s="756"/>
      <c r="C13" s="756"/>
      <c r="D13" s="756"/>
      <c r="E13" s="756"/>
      <c r="F13" s="756"/>
      <c r="G13" s="756"/>
      <c r="H13" s="757"/>
      <c r="I13" s="733"/>
      <c r="J13" s="734"/>
      <c r="K13" s="734"/>
      <c r="L13" s="734"/>
      <c r="M13" s="734"/>
      <c r="N13" s="734"/>
      <c r="O13" s="777"/>
      <c r="P13" s="730" t="s">
        <v>546</v>
      </c>
      <c r="Q13" s="731"/>
      <c r="R13" s="731"/>
      <c r="S13" s="731"/>
      <c r="T13" s="731"/>
      <c r="U13" s="731"/>
      <c r="V13" s="731"/>
      <c r="W13" s="731"/>
      <c r="X13" s="731"/>
      <c r="Y13" s="731"/>
      <c r="Z13" s="731"/>
      <c r="AA13" s="732"/>
      <c r="AB13" s="733"/>
      <c r="AC13" s="734"/>
      <c r="AD13" s="734"/>
      <c r="AE13" s="734"/>
      <c r="AF13" s="734"/>
      <c r="AG13" s="734"/>
      <c r="AH13" s="735"/>
      <c r="AJ13" s="707"/>
      <c r="AK13" s="708"/>
      <c r="AL13" s="709"/>
      <c r="AN13" s="704"/>
      <c r="AO13" s="704"/>
      <c r="AP13" s="704"/>
    </row>
    <row r="14" spans="1:42" s="36" customFormat="1" ht="21.75" customHeight="1" x14ac:dyDescent="0.2">
      <c r="A14" s="782" t="s">
        <v>260</v>
      </c>
      <c r="B14" s="756"/>
      <c r="C14" s="756"/>
      <c r="D14" s="756"/>
      <c r="E14" s="756"/>
      <c r="F14" s="756"/>
      <c r="G14" s="756"/>
      <c r="H14" s="757"/>
      <c r="I14" s="733"/>
      <c r="J14" s="734"/>
      <c r="K14" s="734"/>
      <c r="L14" s="734"/>
      <c r="M14" s="734"/>
      <c r="N14" s="734"/>
      <c r="O14" s="777"/>
      <c r="P14" s="730" t="s">
        <v>547</v>
      </c>
      <c r="Q14" s="731"/>
      <c r="R14" s="731"/>
      <c r="S14" s="731"/>
      <c r="T14" s="731"/>
      <c r="U14" s="731"/>
      <c r="V14" s="731"/>
      <c r="W14" s="731"/>
      <c r="X14" s="731"/>
      <c r="Y14" s="731"/>
      <c r="Z14" s="731"/>
      <c r="AA14" s="732"/>
      <c r="AB14" s="733"/>
      <c r="AC14" s="734"/>
      <c r="AD14" s="734"/>
      <c r="AE14" s="734"/>
      <c r="AF14" s="734"/>
      <c r="AG14" s="734"/>
      <c r="AH14" s="735"/>
      <c r="AJ14" s="707"/>
      <c r="AK14" s="708"/>
      <c r="AL14" s="709"/>
    </row>
    <row r="15" spans="1:42" s="36" customFormat="1" ht="21.75" customHeight="1" x14ac:dyDescent="0.2">
      <c r="A15" s="764"/>
      <c r="B15" s="765"/>
      <c r="C15" s="765"/>
      <c r="D15" s="765"/>
      <c r="E15" s="765"/>
      <c r="F15" s="765"/>
      <c r="G15" s="765"/>
      <c r="H15" s="765"/>
      <c r="I15" s="766"/>
      <c r="J15" s="766"/>
      <c r="K15" s="766"/>
      <c r="L15" s="766"/>
      <c r="M15" s="766"/>
      <c r="N15" s="766"/>
      <c r="O15" s="767"/>
      <c r="P15" s="730" t="s">
        <v>545</v>
      </c>
      <c r="Q15" s="731"/>
      <c r="R15" s="731"/>
      <c r="S15" s="731"/>
      <c r="T15" s="731"/>
      <c r="U15" s="731"/>
      <c r="V15" s="731"/>
      <c r="W15" s="731"/>
      <c r="X15" s="731"/>
      <c r="Y15" s="731"/>
      <c r="Z15" s="731"/>
      <c r="AA15" s="732"/>
      <c r="AB15" s="733"/>
      <c r="AC15" s="734"/>
      <c r="AD15" s="734"/>
      <c r="AE15" s="734"/>
      <c r="AF15" s="734"/>
      <c r="AG15" s="734"/>
      <c r="AH15" s="735"/>
      <c r="AJ15" s="707"/>
      <c r="AK15" s="708"/>
      <c r="AL15" s="709"/>
    </row>
    <row r="16" spans="1:42" s="36" customFormat="1" ht="21.75" customHeight="1" x14ac:dyDescent="0.2">
      <c r="A16" s="768"/>
      <c r="B16" s="769"/>
      <c r="C16" s="769"/>
      <c r="D16" s="769"/>
      <c r="E16" s="769"/>
      <c r="F16" s="769"/>
      <c r="G16" s="769"/>
      <c r="H16" s="769"/>
      <c r="I16" s="769"/>
      <c r="J16" s="769"/>
      <c r="K16" s="769"/>
      <c r="L16" s="769"/>
      <c r="M16" s="769"/>
      <c r="N16" s="769"/>
      <c r="O16" s="770"/>
      <c r="P16" s="755" t="s">
        <v>261</v>
      </c>
      <c r="Q16" s="756"/>
      <c r="R16" s="756"/>
      <c r="S16" s="756"/>
      <c r="T16" s="756"/>
      <c r="U16" s="756"/>
      <c r="V16" s="756"/>
      <c r="W16" s="756"/>
      <c r="X16" s="756"/>
      <c r="Y16" s="756"/>
      <c r="Z16" s="756"/>
      <c r="AA16" s="757"/>
      <c r="AB16" s="733"/>
      <c r="AC16" s="734"/>
      <c r="AD16" s="734"/>
      <c r="AE16" s="734"/>
      <c r="AF16" s="734"/>
      <c r="AG16" s="734"/>
      <c r="AH16" s="735"/>
      <c r="AJ16" s="707"/>
      <c r="AK16" s="708"/>
      <c r="AL16" s="709"/>
    </row>
    <row r="17" spans="1:42" ht="21.75" customHeight="1" x14ac:dyDescent="0.2">
      <c r="A17" s="768"/>
      <c r="B17" s="769"/>
      <c r="C17" s="769"/>
      <c r="D17" s="769"/>
      <c r="E17" s="769"/>
      <c r="F17" s="769"/>
      <c r="G17" s="769"/>
      <c r="H17" s="769"/>
      <c r="I17" s="769"/>
      <c r="J17" s="769"/>
      <c r="K17" s="769"/>
      <c r="L17" s="769"/>
      <c r="M17" s="769"/>
      <c r="N17" s="769"/>
      <c r="O17" s="770"/>
      <c r="P17" s="755" t="s">
        <v>262</v>
      </c>
      <c r="Q17" s="756"/>
      <c r="R17" s="756"/>
      <c r="S17" s="756"/>
      <c r="T17" s="756"/>
      <c r="U17" s="756"/>
      <c r="V17" s="756"/>
      <c r="W17" s="756"/>
      <c r="X17" s="756"/>
      <c r="Y17" s="756"/>
      <c r="Z17" s="756"/>
      <c r="AA17" s="757"/>
      <c r="AB17" s="733"/>
      <c r="AC17" s="734"/>
      <c r="AD17" s="734"/>
      <c r="AE17" s="734"/>
      <c r="AF17" s="734"/>
      <c r="AG17" s="734"/>
      <c r="AH17" s="735"/>
      <c r="AJ17" s="707"/>
      <c r="AK17" s="708"/>
      <c r="AL17" s="709"/>
    </row>
    <row r="18" spans="1:42" ht="21.75" customHeight="1" x14ac:dyDescent="0.2">
      <c r="A18" s="768"/>
      <c r="B18" s="769"/>
      <c r="C18" s="769"/>
      <c r="D18" s="769"/>
      <c r="E18" s="769"/>
      <c r="F18" s="769"/>
      <c r="G18" s="769"/>
      <c r="H18" s="769"/>
      <c r="I18" s="769"/>
      <c r="J18" s="769"/>
      <c r="K18" s="769"/>
      <c r="L18" s="769"/>
      <c r="M18" s="769"/>
      <c r="N18" s="769"/>
      <c r="O18" s="770"/>
      <c r="P18" s="755" t="s">
        <v>263</v>
      </c>
      <c r="Q18" s="756"/>
      <c r="R18" s="756"/>
      <c r="S18" s="756"/>
      <c r="T18" s="756"/>
      <c r="U18" s="756"/>
      <c r="V18" s="756"/>
      <c r="W18" s="756"/>
      <c r="X18" s="756"/>
      <c r="Y18" s="756"/>
      <c r="Z18" s="756"/>
      <c r="AA18" s="757"/>
      <c r="AB18" s="733"/>
      <c r="AC18" s="734"/>
      <c r="AD18" s="734"/>
      <c r="AE18" s="734"/>
      <c r="AF18" s="734"/>
      <c r="AG18" s="734"/>
      <c r="AH18" s="735"/>
      <c r="AJ18" s="707"/>
      <c r="AK18" s="708"/>
      <c r="AL18" s="709"/>
    </row>
    <row r="19" spans="1:42" ht="21.75" customHeight="1" x14ac:dyDescent="0.2">
      <c r="A19" s="768"/>
      <c r="B19" s="769"/>
      <c r="C19" s="769"/>
      <c r="D19" s="769"/>
      <c r="E19" s="769"/>
      <c r="F19" s="769"/>
      <c r="G19" s="769"/>
      <c r="H19" s="769"/>
      <c r="I19" s="769"/>
      <c r="J19" s="769"/>
      <c r="K19" s="769"/>
      <c r="L19" s="769"/>
      <c r="M19" s="769"/>
      <c r="N19" s="769"/>
      <c r="O19" s="770"/>
      <c r="P19" s="755" t="s">
        <v>264</v>
      </c>
      <c r="Q19" s="756"/>
      <c r="R19" s="756"/>
      <c r="S19" s="756"/>
      <c r="T19" s="756"/>
      <c r="U19" s="756"/>
      <c r="V19" s="756"/>
      <c r="W19" s="756"/>
      <c r="X19" s="756"/>
      <c r="Y19" s="756"/>
      <c r="Z19" s="756"/>
      <c r="AA19" s="757"/>
      <c r="AB19" s="733"/>
      <c r="AC19" s="734"/>
      <c r="AD19" s="734"/>
      <c r="AE19" s="734"/>
      <c r="AF19" s="734"/>
      <c r="AG19" s="734"/>
      <c r="AH19" s="735"/>
      <c r="AJ19" s="707"/>
      <c r="AK19" s="708"/>
      <c r="AL19" s="709"/>
    </row>
    <row r="20" spans="1:42" ht="21.75" customHeight="1" thickBot="1" x14ac:dyDescent="0.25">
      <c r="A20" s="768"/>
      <c r="B20" s="769"/>
      <c r="C20" s="769"/>
      <c r="D20" s="769"/>
      <c r="E20" s="769"/>
      <c r="F20" s="769"/>
      <c r="G20" s="769"/>
      <c r="H20" s="769"/>
      <c r="I20" s="769"/>
      <c r="J20" s="769"/>
      <c r="K20" s="769"/>
      <c r="L20" s="769"/>
      <c r="M20" s="769"/>
      <c r="N20" s="769"/>
      <c r="O20" s="770"/>
      <c r="P20" s="758" t="s">
        <v>260</v>
      </c>
      <c r="Q20" s="759"/>
      <c r="R20" s="759"/>
      <c r="S20" s="759"/>
      <c r="T20" s="759"/>
      <c r="U20" s="759"/>
      <c r="V20" s="759"/>
      <c r="W20" s="759"/>
      <c r="X20" s="759"/>
      <c r="Y20" s="759"/>
      <c r="Z20" s="759"/>
      <c r="AA20" s="760"/>
      <c r="AB20" s="733"/>
      <c r="AC20" s="734"/>
      <c r="AD20" s="734"/>
      <c r="AE20" s="734"/>
      <c r="AF20" s="734"/>
      <c r="AG20" s="734"/>
      <c r="AH20" s="735"/>
      <c r="AJ20" s="710"/>
      <c r="AK20" s="711"/>
      <c r="AL20" s="712"/>
    </row>
    <row r="21" spans="1:42" ht="21.75" customHeight="1" thickTop="1" thickBot="1" x14ac:dyDescent="0.25">
      <c r="A21" s="771"/>
      <c r="B21" s="772"/>
      <c r="C21" s="772"/>
      <c r="D21" s="772"/>
      <c r="E21" s="772"/>
      <c r="F21" s="772"/>
      <c r="G21" s="772"/>
      <c r="H21" s="772"/>
      <c r="I21" s="772"/>
      <c r="J21" s="772"/>
      <c r="K21" s="772"/>
      <c r="L21" s="772"/>
      <c r="M21" s="772"/>
      <c r="N21" s="772"/>
      <c r="O21" s="773"/>
      <c r="P21" s="761" t="s">
        <v>265</v>
      </c>
      <c r="Q21" s="762"/>
      <c r="R21" s="762"/>
      <c r="S21" s="762"/>
      <c r="T21" s="762"/>
      <c r="U21" s="762"/>
      <c r="V21" s="762"/>
      <c r="W21" s="762"/>
      <c r="X21" s="762"/>
      <c r="Y21" s="762"/>
      <c r="Z21" s="762"/>
      <c r="AA21" s="763"/>
      <c r="AB21" s="795"/>
      <c r="AC21" s="796"/>
      <c r="AD21" s="796"/>
      <c r="AE21" s="796"/>
      <c r="AF21" s="796"/>
      <c r="AG21" s="796"/>
      <c r="AH21" s="797"/>
    </row>
    <row r="22" spans="1:42" ht="48" customHeight="1" thickTop="1" thickBot="1" x14ac:dyDescent="0.25">
      <c r="A22" s="748" t="s">
        <v>266</v>
      </c>
      <c r="B22" s="749"/>
      <c r="C22" s="749"/>
      <c r="D22" s="749"/>
      <c r="E22" s="749"/>
      <c r="F22" s="749"/>
      <c r="G22" s="749"/>
      <c r="H22" s="750"/>
      <c r="I22" s="751">
        <f>SUM(I10:I15)</f>
        <v>0</v>
      </c>
      <c r="J22" s="752"/>
      <c r="K22" s="752"/>
      <c r="L22" s="752"/>
      <c r="M22" s="752"/>
      <c r="N22" s="749" t="s">
        <v>549</v>
      </c>
      <c r="O22" s="750"/>
      <c r="P22" s="753" t="s">
        <v>267</v>
      </c>
      <c r="Q22" s="753"/>
      <c r="R22" s="753"/>
      <c r="S22" s="753"/>
      <c r="T22" s="753"/>
      <c r="U22" s="753"/>
      <c r="V22" s="753"/>
      <c r="W22" s="753"/>
      <c r="X22" s="753"/>
      <c r="Y22" s="753"/>
      <c r="Z22" s="753"/>
      <c r="AA22" s="754"/>
      <c r="AB22" s="728">
        <f>SUM(AB10:AB21)</f>
        <v>0</v>
      </c>
      <c r="AC22" s="729"/>
      <c r="AD22" s="729"/>
      <c r="AE22" s="729"/>
      <c r="AF22" s="729"/>
      <c r="AG22" s="749" t="s">
        <v>548</v>
      </c>
      <c r="AH22" s="750"/>
      <c r="AI22" s="73"/>
      <c r="AJ22" s="786" t="s">
        <v>544</v>
      </c>
      <c r="AK22" s="787"/>
      <c r="AL22" s="788"/>
    </row>
    <row r="23" spans="1:42" ht="17.25" customHeight="1" thickBot="1" x14ac:dyDescent="0.25">
      <c r="B23" s="45"/>
      <c r="C23" s="45"/>
      <c r="D23" s="45"/>
      <c r="E23" s="45"/>
      <c r="F23" s="45"/>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row>
    <row r="24" spans="1:42" ht="17.25" customHeight="1" thickTop="1" x14ac:dyDescent="0.2">
      <c r="B24" s="45"/>
      <c r="C24" s="45"/>
      <c r="D24" s="45"/>
      <c r="E24" s="45"/>
      <c r="F24" s="45"/>
      <c r="AJ24" s="660" t="s">
        <v>646</v>
      </c>
      <c r="AK24" s="426"/>
      <c r="AL24" s="427"/>
    </row>
    <row r="25" spans="1:42" ht="33" customHeight="1" thickBot="1" x14ac:dyDescent="0.25">
      <c r="A25" s="703" t="s">
        <v>571</v>
      </c>
      <c r="B25" s="703"/>
      <c r="C25" s="703"/>
      <c r="D25" s="703"/>
      <c r="E25" s="703"/>
      <c r="F25" s="703"/>
      <c r="G25" s="703"/>
      <c r="H25" s="703"/>
      <c r="I25" s="703"/>
      <c r="J25" s="703"/>
      <c r="K25" s="703"/>
      <c r="L25" s="703"/>
      <c r="M25" s="703"/>
      <c r="N25" s="703"/>
      <c r="O25" s="703"/>
      <c r="P25" s="703"/>
      <c r="Q25" s="703"/>
      <c r="R25" s="703"/>
      <c r="S25" s="703"/>
      <c r="AJ25" s="428"/>
      <c r="AK25" s="429"/>
      <c r="AL25" s="430"/>
    </row>
    <row r="26" spans="1:42" ht="33" customHeight="1" x14ac:dyDescent="0.2">
      <c r="A26" s="74"/>
      <c r="B26" s="779" t="s">
        <v>268</v>
      </c>
      <c r="C26" s="780"/>
      <c r="D26" s="780"/>
      <c r="E26" s="780"/>
      <c r="F26" s="780"/>
      <c r="G26" s="780"/>
      <c r="H26" s="780"/>
      <c r="I26" s="780"/>
      <c r="J26" s="780"/>
      <c r="K26" s="780"/>
      <c r="L26" s="781" t="s">
        <v>587</v>
      </c>
      <c r="M26" s="781"/>
      <c r="N26" s="781"/>
      <c r="O26" s="781"/>
      <c r="P26" s="781"/>
      <c r="Q26" s="781"/>
      <c r="R26" s="781"/>
      <c r="S26" s="781"/>
      <c r="T26" s="781"/>
      <c r="U26" s="723" t="s">
        <v>570</v>
      </c>
      <c r="V26" s="724"/>
      <c r="W26" s="724"/>
      <c r="X26" s="724"/>
      <c r="Y26" s="725"/>
      <c r="Z26" s="723" t="s">
        <v>542</v>
      </c>
      <c r="AA26" s="724"/>
      <c r="AB26" s="727"/>
      <c r="AC26" s="36"/>
      <c r="AD26" s="75"/>
      <c r="AE26" s="75"/>
      <c r="AF26" s="75"/>
      <c r="AG26" s="75"/>
      <c r="AH26" s="75"/>
      <c r="AJ26" s="428"/>
      <c r="AK26" s="429"/>
      <c r="AL26" s="430"/>
      <c r="AN26" s="135"/>
      <c r="AO26" s="135"/>
      <c r="AP26" s="135"/>
    </row>
    <row r="27" spans="1:42" ht="24.75" customHeight="1" x14ac:dyDescent="0.2">
      <c r="A27" s="76">
        <v>1</v>
      </c>
      <c r="B27" s="741" t="s">
        <v>339</v>
      </c>
      <c r="C27" s="741"/>
      <c r="D27" s="741"/>
      <c r="E27" s="741"/>
      <c r="F27" s="741"/>
      <c r="G27" s="741"/>
      <c r="H27" s="741"/>
      <c r="I27" s="741"/>
      <c r="J27" s="741"/>
      <c r="K27" s="741"/>
      <c r="L27" s="742" t="str">
        <f>IF('履歴書(1)'!E11="","",IF('履歴書(1)'!E11="学部生",IF('履歴書(1)'!M11="一般",840,1260),IF('履歴書(1)'!M11="一般",1080,1620)))</f>
        <v/>
      </c>
      <c r="M27" s="742"/>
      <c r="N27" s="742"/>
      <c r="O27" s="742"/>
      <c r="P27" s="742"/>
      <c r="Q27" s="742"/>
      <c r="R27" s="742"/>
      <c r="S27" s="742"/>
      <c r="T27" s="742"/>
      <c r="U27" s="717" t="s">
        <v>269</v>
      </c>
      <c r="V27" s="718"/>
      <c r="W27" s="718"/>
      <c r="X27" s="718"/>
      <c r="Y27" s="747"/>
      <c r="Z27" s="717" t="s">
        <v>543</v>
      </c>
      <c r="AA27" s="718"/>
      <c r="AB27" s="719"/>
      <c r="AC27" s="77"/>
      <c r="AD27" s="77"/>
      <c r="AE27" s="77"/>
      <c r="AF27" s="77"/>
      <c r="AG27" s="77"/>
      <c r="AH27" s="77"/>
      <c r="AJ27" s="428"/>
      <c r="AK27" s="429"/>
      <c r="AL27" s="430"/>
      <c r="AN27" s="135"/>
      <c r="AO27" s="135"/>
      <c r="AP27" s="135"/>
    </row>
    <row r="28" spans="1:42" ht="24.75" customHeight="1" x14ac:dyDescent="0.2">
      <c r="A28" s="76">
        <v>2</v>
      </c>
      <c r="B28" s="743"/>
      <c r="C28" s="743"/>
      <c r="D28" s="743"/>
      <c r="E28" s="743"/>
      <c r="F28" s="743"/>
      <c r="G28" s="743"/>
      <c r="H28" s="743"/>
      <c r="I28" s="743"/>
      <c r="J28" s="743"/>
      <c r="K28" s="743"/>
      <c r="L28" s="744"/>
      <c r="M28" s="744"/>
      <c r="N28" s="744"/>
      <c r="O28" s="744"/>
      <c r="P28" s="744"/>
      <c r="Q28" s="744"/>
      <c r="R28" s="744"/>
      <c r="S28" s="744"/>
      <c r="T28" s="744"/>
      <c r="U28" s="720"/>
      <c r="V28" s="721"/>
      <c r="W28" s="721"/>
      <c r="X28" s="721"/>
      <c r="Y28" s="726"/>
      <c r="Z28" s="720"/>
      <c r="AA28" s="721"/>
      <c r="AB28" s="722"/>
      <c r="AC28" s="77"/>
      <c r="AD28" s="77"/>
      <c r="AE28" s="77"/>
      <c r="AF28" s="77"/>
      <c r="AG28" s="77"/>
      <c r="AH28" s="77"/>
      <c r="AJ28" s="428"/>
      <c r="AK28" s="429"/>
      <c r="AL28" s="430"/>
      <c r="AN28" s="135"/>
      <c r="AO28" s="135"/>
      <c r="AP28" s="135"/>
    </row>
    <row r="29" spans="1:42" ht="24.75" customHeight="1" x14ac:dyDescent="0.2">
      <c r="A29" s="76">
        <v>3</v>
      </c>
      <c r="B29" s="743"/>
      <c r="C29" s="743"/>
      <c r="D29" s="743"/>
      <c r="E29" s="743"/>
      <c r="F29" s="743"/>
      <c r="G29" s="743"/>
      <c r="H29" s="743"/>
      <c r="I29" s="743"/>
      <c r="J29" s="743"/>
      <c r="K29" s="743"/>
      <c r="L29" s="744"/>
      <c r="M29" s="744"/>
      <c r="N29" s="744"/>
      <c r="O29" s="744"/>
      <c r="P29" s="744"/>
      <c r="Q29" s="744"/>
      <c r="R29" s="744"/>
      <c r="S29" s="744"/>
      <c r="T29" s="744"/>
      <c r="U29" s="720"/>
      <c r="V29" s="721"/>
      <c r="W29" s="721"/>
      <c r="X29" s="721"/>
      <c r="Y29" s="726"/>
      <c r="Z29" s="720"/>
      <c r="AA29" s="721"/>
      <c r="AB29" s="722"/>
      <c r="AC29" s="77"/>
      <c r="AD29" s="77"/>
      <c r="AE29" s="77"/>
      <c r="AF29" s="77"/>
      <c r="AG29" s="77"/>
      <c r="AH29" s="77"/>
      <c r="AJ29" s="428"/>
      <c r="AK29" s="429"/>
      <c r="AL29" s="430"/>
      <c r="AN29" s="135"/>
      <c r="AO29" s="135"/>
      <c r="AP29" s="135"/>
    </row>
    <row r="30" spans="1:42" ht="24.75" customHeight="1" x14ac:dyDescent="0.2">
      <c r="A30" s="76">
        <v>4</v>
      </c>
      <c r="B30" s="743"/>
      <c r="C30" s="743"/>
      <c r="D30" s="743"/>
      <c r="E30" s="743"/>
      <c r="F30" s="743"/>
      <c r="G30" s="743"/>
      <c r="H30" s="743"/>
      <c r="I30" s="743"/>
      <c r="J30" s="743"/>
      <c r="K30" s="743"/>
      <c r="L30" s="744"/>
      <c r="M30" s="744"/>
      <c r="N30" s="744"/>
      <c r="O30" s="744"/>
      <c r="P30" s="744"/>
      <c r="Q30" s="744"/>
      <c r="R30" s="744"/>
      <c r="S30" s="744"/>
      <c r="T30" s="744"/>
      <c r="U30" s="720"/>
      <c r="V30" s="721"/>
      <c r="W30" s="721"/>
      <c r="X30" s="721"/>
      <c r="Y30" s="726"/>
      <c r="Z30" s="720"/>
      <c r="AA30" s="721"/>
      <c r="AB30" s="722"/>
      <c r="AC30" s="77"/>
      <c r="AD30" s="77"/>
      <c r="AE30" s="77"/>
      <c r="AF30" s="77"/>
      <c r="AG30" s="77"/>
      <c r="AH30" s="77"/>
      <c r="AJ30" s="428"/>
      <c r="AK30" s="429"/>
      <c r="AL30" s="430"/>
      <c r="AN30" s="135"/>
      <c r="AO30" s="135"/>
      <c r="AP30" s="135"/>
    </row>
    <row r="31" spans="1:42" ht="24.75" customHeight="1" thickBot="1" x14ac:dyDescent="0.25">
      <c r="A31" s="78">
        <v>5</v>
      </c>
      <c r="B31" s="746"/>
      <c r="C31" s="746"/>
      <c r="D31" s="746"/>
      <c r="E31" s="746"/>
      <c r="F31" s="746"/>
      <c r="G31" s="746"/>
      <c r="H31" s="746"/>
      <c r="I31" s="746"/>
      <c r="J31" s="746"/>
      <c r="K31" s="746"/>
      <c r="L31" s="745"/>
      <c r="M31" s="745"/>
      <c r="N31" s="745"/>
      <c r="O31" s="745"/>
      <c r="P31" s="745"/>
      <c r="Q31" s="745"/>
      <c r="R31" s="745"/>
      <c r="S31" s="745"/>
      <c r="T31" s="745"/>
      <c r="U31" s="713" t="s">
        <v>271</v>
      </c>
      <c r="V31" s="714"/>
      <c r="W31" s="714"/>
      <c r="X31" s="714"/>
      <c r="Y31" s="715"/>
      <c r="Z31" s="713"/>
      <c r="AA31" s="714"/>
      <c r="AB31" s="716"/>
      <c r="AC31" s="77"/>
      <c r="AD31" s="77"/>
      <c r="AE31" s="77"/>
      <c r="AF31" s="77"/>
      <c r="AG31" s="77"/>
      <c r="AH31" s="77"/>
      <c r="AJ31" s="428"/>
      <c r="AK31" s="429"/>
      <c r="AL31" s="430"/>
      <c r="AN31" s="135"/>
      <c r="AO31" s="135"/>
      <c r="AP31" s="135"/>
    </row>
    <row r="32" spans="1:42" ht="42.75" customHeight="1" thickBot="1" x14ac:dyDescent="0.25">
      <c r="A32" s="79"/>
      <c r="B32" s="736" t="s">
        <v>270</v>
      </c>
      <c r="C32" s="737"/>
      <c r="D32" s="737"/>
      <c r="E32" s="737"/>
      <c r="F32" s="737"/>
      <c r="G32" s="737"/>
      <c r="H32" s="737"/>
      <c r="I32" s="737"/>
      <c r="J32" s="737"/>
      <c r="K32" s="737"/>
      <c r="L32" s="738">
        <f>SUM(L27:L31)</f>
        <v>0</v>
      </c>
      <c r="M32" s="739"/>
      <c r="N32" s="739"/>
      <c r="O32" s="739"/>
      <c r="P32" s="739"/>
      <c r="Q32" s="739"/>
      <c r="R32" s="739"/>
      <c r="S32" s="81" t="s">
        <v>235</v>
      </c>
      <c r="T32" s="82" t="s">
        <v>234</v>
      </c>
      <c r="U32" s="740"/>
      <c r="V32" s="740"/>
      <c r="W32" s="740"/>
      <c r="X32" s="740"/>
      <c r="Y32" s="740"/>
      <c r="Z32" s="740"/>
      <c r="AA32" s="740"/>
      <c r="AB32" s="740"/>
      <c r="AC32" s="80"/>
      <c r="AD32" s="80"/>
      <c r="AE32" s="80"/>
      <c r="AF32" s="80"/>
      <c r="AG32" s="80"/>
      <c r="AH32" s="80"/>
      <c r="AJ32" s="431"/>
      <c r="AK32" s="432"/>
      <c r="AL32" s="433"/>
    </row>
    <row r="33" spans="1:36" x14ac:dyDescent="0.2">
      <c r="A33" s="27"/>
      <c r="B33" s="44"/>
      <c r="C33" s="44"/>
      <c r="D33" s="44"/>
      <c r="E33" s="44"/>
      <c r="F33" s="44"/>
      <c r="AJ33" s="56"/>
    </row>
    <row r="34" spans="1:36" x14ac:dyDescent="0.2">
      <c r="A34" s="27"/>
      <c r="B34" s="44"/>
      <c r="C34" s="44"/>
      <c r="D34" s="44"/>
      <c r="E34" s="44"/>
      <c r="F34" s="44"/>
    </row>
    <row r="35" spans="1:36" x14ac:dyDescent="0.2">
      <c r="A35" s="27"/>
      <c r="B35" s="44"/>
      <c r="C35" s="44"/>
      <c r="D35" s="44"/>
      <c r="E35" s="44"/>
      <c r="F35" s="44"/>
    </row>
    <row r="36" spans="1:36" ht="14.4" x14ac:dyDescent="0.2">
      <c r="A36" s="62"/>
      <c r="B36" s="71"/>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row>
    <row r="37" spans="1:36" ht="14.4" x14ac:dyDescent="0.2">
      <c r="A37" s="62"/>
      <c r="B37" s="71"/>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row>
    <row r="38" spans="1:36" ht="13.5" customHeight="1" x14ac:dyDescent="0.2">
      <c r="A38" s="62"/>
      <c r="B38" s="71"/>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row>
    <row r="39" spans="1:36" ht="14.4"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row>
  </sheetData>
  <sheetProtection sheet="1" selectLockedCells="1"/>
  <mergeCells count="84">
    <mergeCell ref="L29:T29"/>
    <mergeCell ref="AJ22:AL22"/>
    <mergeCell ref="A6:AH6"/>
    <mergeCell ref="A8:B8"/>
    <mergeCell ref="A9:O9"/>
    <mergeCell ref="P9:AH9"/>
    <mergeCell ref="A10:H10"/>
    <mergeCell ref="I10:O10"/>
    <mergeCell ref="P10:AA10"/>
    <mergeCell ref="AB10:AH10"/>
    <mergeCell ref="AG22:AH22"/>
    <mergeCell ref="AB21:AH21"/>
    <mergeCell ref="P13:AA13"/>
    <mergeCell ref="AJ6:AL6"/>
    <mergeCell ref="A13:H13"/>
    <mergeCell ref="A11:H11"/>
    <mergeCell ref="AJ4:AL5"/>
    <mergeCell ref="B26:K26"/>
    <mergeCell ref="L26:T26"/>
    <mergeCell ref="AB20:AH20"/>
    <mergeCell ref="I11:O11"/>
    <mergeCell ref="P11:AA11"/>
    <mergeCell ref="AB11:AH11"/>
    <mergeCell ref="AB16:AH16"/>
    <mergeCell ref="AB17:AH17"/>
    <mergeCell ref="AB18:AH18"/>
    <mergeCell ref="A14:H14"/>
    <mergeCell ref="I14:O14"/>
    <mergeCell ref="P14:AA14"/>
    <mergeCell ref="AB14:AH14"/>
    <mergeCell ref="A12:H12"/>
    <mergeCell ref="AJ24:AL32"/>
    <mergeCell ref="A2:AH2"/>
    <mergeCell ref="T4:W4"/>
    <mergeCell ref="X4:AH4"/>
    <mergeCell ref="T5:W5"/>
    <mergeCell ref="X5:AH5"/>
    <mergeCell ref="AB12:AH12"/>
    <mergeCell ref="A15:O21"/>
    <mergeCell ref="P16:AA16"/>
    <mergeCell ref="P17:AA17"/>
    <mergeCell ref="P18:AA18"/>
    <mergeCell ref="I12:O12"/>
    <mergeCell ref="P12:AA12"/>
    <mergeCell ref="I13:O13"/>
    <mergeCell ref="A22:H22"/>
    <mergeCell ref="I22:M22"/>
    <mergeCell ref="P22:AA22"/>
    <mergeCell ref="N22:O22"/>
    <mergeCell ref="P19:AA19"/>
    <mergeCell ref="P20:AA20"/>
    <mergeCell ref="P21:AA21"/>
    <mergeCell ref="B32:K32"/>
    <mergeCell ref="L32:R32"/>
    <mergeCell ref="U32:AB32"/>
    <mergeCell ref="B27:K27"/>
    <mergeCell ref="L27:T27"/>
    <mergeCell ref="B28:K28"/>
    <mergeCell ref="L28:T28"/>
    <mergeCell ref="L31:T31"/>
    <mergeCell ref="U30:Y30"/>
    <mergeCell ref="B31:K31"/>
    <mergeCell ref="U29:Y29"/>
    <mergeCell ref="U27:Y27"/>
    <mergeCell ref="B30:K30"/>
    <mergeCell ref="L30:T30"/>
    <mergeCell ref="Z29:AB29"/>
    <mergeCell ref="B29:K29"/>
    <mergeCell ref="AN12:AP13"/>
    <mergeCell ref="AJ10:AL20"/>
    <mergeCell ref="U31:Y31"/>
    <mergeCell ref="Z31:AB31"/>
    <mergeCell ref="Z27:AB27"/>
    <mergeCell ref="Z28:AB28"/>
    <mergeCell ref="U26:Y26"/>
    <mergeCell ref="U28:Y28"/>
    <mergeCell ref="Z26:AB26"/>
    <mergeCell ref="AB22:AF22"/>
    <mergeCell ref="P15:AA15"/>
    <mergeCell ref="AB15:AH15"/>
    <mergeCell ref="AB13:AH13"/>
    <mergeCell ref="Z30:AB30"/>
    <mergeCell ref="AB19:AH19"/>
    <mergeCell ref="A25:S25"/>
  </mergeCells>
  <phoneticPr fontId="1"/>
  <conditionalFormatting sqref="AB22:AF22">
    <cfRule type="cellIs" dxfId="3" priority="5" operator="notEqual">
      <formula>$I$22</formula>
    </cfRule>
    <cfRule type="expression" priority="6">
      <formula>$AB$22</formula>
    </cfRule>
    <cfRule type="cellIs" priority="7" operator="notEqual">
      <formula>$I$22</formula>
    </cfRule>
  </conditionalFormatting>
  <conditionalFormatting sqref="I22:M22">
    <cfRule type="cellIs" dxfId="2" priority="4" operator="notEqual">
      <formula>$AB$22</formula>
    </cfRule>
  </conditionalFormatting>
  <conditionalFormatting sqref="L32:R32">
    <cfRule type="cellIs" dxfId="1" priority="2" operator="notEqual">
      <formula>$I$12+$I$13</formula>
    </cfRule>
  </conditionalFormatting>
  <dataValidations xWindow="594" yWindow="394" count="5">
    <dataValidation allowBlank="1" showErrorMessage="1" prompt="該当する金額を選んでください。" sqref="L27:T27" xr:uid="{00000000-0002-0000-0600-000000000000}"/>
    <dataValidation type="custom" errorStyle="warning" allowBlank="1" showInputMessage="1" showErrorMessage="1" error="「奨学金」※①の金額と一致させてください。" sqref="L32:R32" xr:uid="{00000000-0002-0000-0600-000001000000}">
      <formula1>I12</formula1>
    </dataValidation>
    <dataValidation type="list" allowBlank="1" showInputMessage="1" showErrorMessage="1" prompt="該当するものを選んでください。" sqref="U28:Y31" xr:uid="{00000000-0002-0000-0600-000002000000}">
      <formula1>"給付, 貸与, 　 ,   "</formula1>
    </dataValidation>
    <dataValidation type="list" allowBlank="1" showInputMessage="1" showErrorMessage="1" sqref="Z28:AB31" xr:uid="{00000000-0002-0000-0600-000003000000}">
      <formula1>"確定,申請中,　　,"</formula1>
    </dataValidation>
    <dataValidation type="custom" allowBlank="1" showErrorMessage="1" prompt="該当するものを選んでください。" sqref="U27:Y27" xr:uid="{00000000-0002-0000-0600-000004000000}">
      <formula1>"給付"</formula1>
    </dataValidation>
  </dataValidations>
  <pageMargins left="0.51181102362204722" right="0.51181102362204722" top="0.35433070866141736" bottom="0.35433070866141736"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AK100"/>
  <sheetViews>
    <sheetView showGridLines="0" showRowColHeaders="0" zoomScaleNormal="100" workbookViewId="0">
      <selection activeCell="A9" sqref="A9:AK23"/>
    </sheetView>
  </sheetViews>
  <sheetFormatPr defaultRowHeight="13.2" x14ac:dyDescent="0.2"/>
  <cols>
    <col min="1" max="37" width="3.6640625" customWidth="1"/>
    <col min="38" max="38" width="4.109375" customWidth="1"/>
  </cols>
  <sheetData>
    <row r="1" spans="1:37" ht="21.75" customHeight="1" x14ac:dyDescent="0.2">
      <c r="A1" s="804" t="s">
        <v>394</v>
      </c>
      <c r="B1" s="804"/>
      <c r="C1" s="804"/>
      <c r="D1" s="804"/>
      <c r="E1" s="804"/>
      <c r="F1" s="804"/>
      <c r="G1" s="804"/>
      <c r="H1" s="804"/>
      <c r="I1" s="804"/>
      <c r="J1" s="804"/>
      <c r="K1" s="804"/>
      <c r="L1" s="804"/>
      <c r="M1" s="804"/>
      <c r="N1" s="804"/>
      <c r="O1" s="804"/>
      <c r="P1" s="804"/>
      <c r="Q1" s="804"/>
      <c r="R1" s="804"/>
      <c r="S1" s="804"/>
      <c r="T1" s="804"/>
      <c r="U1" s="804"/>
      <c r="V1" s="804"/>
      <c r="W1" s="804"/>
      <c r="X1" s="804"/>
      <c r="Y1" s="804"/>
      <c r="Z1" s="804"/>
      <c r="AA1" s="804"/>
      <c r="AB1" s="804"/>
      <c r="AC1" s="804"/>
      <c r="AD1" s="804"/>
      <c r="AE1" s="804"/>
      <c r="AF1" s="804"/>
      <c r="AG1" s="804"/>
      <c r="AH1" s="804"/>
      <c r="AI1" s="804"/>
      <c r="AJ1" s="804"/>
      <c r="AK1" s="804"/>
    </row>
    <row r="2" spans="1:37" ht="15.75" customHeight="1" x14ac:dyDescent="0.2">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808" t="str">
        <f>IF(奨学生願書!$B$15="","",学生入力画面!D6)</f>
        <v/>
      </c>
      <c r="AF2" s="808"/>
      <c r="AG2" s="808"/>
      <c r="AH2" s="808"/>
      <c r="AI2" s="808"/>
      <c r="AJ2" s="808"/>
      <c r="AK2" s="808"/>
    </row>
    <row r="3" spans="1:37" ht="15.75" customHeight="1" x14ac:dyDescent="0.2">
      <c r="A3" s="186"/>
      <c r="B3" s="810" t="s">
        <v>551</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186"/>
      <c r="AE3" s="808" t="str">
        <f>IF(奨学生願書!$B$15="","",学生入力画面!D8)</f>
        <v/>
      </c>
      <c r="AF3" s="808"/>
      <c r="AG3" s="808"/>
      <c r="AH3" s="808"/>
      <c r="AI3" s="808"/>
      <c r="AJ3" s="808"/>
      <c r="AK3" s="808"/>
    </row>
    <row r="4" spans="1:37" ht="15.75" customHeight="1" x14ac:dyDescent="0.2">
      <c r="A4" s="56"/>
      <c r="B4" s="811"/>
      <c r="C4" s="811"/>
      <c r="D4" s="811"/>
      <c r="E4" s="811"/>
      <c r="F4" s="811"/>
      <c r="G4" s="811"/>
      <c r="H4" s="811"/>
      <c r="I4" s="811"/>
      <c r="J4" s="811"/>
      <c r="K4" s="811"/>
      <c r="L4" s="811"/>
      <c r="M4" s="811"/>
      <c r="N4" s="811"/>
      <c r="O4" s="811"/>
      <c r="P4" s="811"/>
      <c r="Q4" s="811"/>
      <c r="R4" s="811"/>
      <c r="S4" s="811"/>
      <c r="T4" s="811"/>
      <c r="U4" s="811"/>
      <c r="V4" s="811"/>
      <c r="W4" s="811"/>
      <c r="X4" s="811"/>
      <c r="Y4" s="811"/>
      <c r="Z4" s="811"/>
      <c r="AA4" s="811"/>
      <c r="AB4" s="811"/>
      <c r="AC4" s="811"/>
      <c r="AD4" s="56"/>
      <c r="AE4" s="809" t="str">
        <f>IF(奨学生願書!$B$15="","",学生入力画面!D4)</f>
        <v/>
      </c>
      <c r="AF4" s="809"/>
      <c r="AG4" s="809"/>
      <c r="AH4" s="809"/>
      <c r="AI4" s="809"/>
      <c r="AJ4" s="809"/>
      <c r="AK4" s="809"/>
    </row>
    <row r="5" spans="1:37" ht="15.75" customHeight="1" x14ac:dyDescent="0.2">
      <c r="A5" s="56"/>
      <c r="B5" s="811"/>
      <c r="C5" s="811"/>
      <c r="D5" s="811"/>
      <c r="E5" s="811"/>
      <c r="F5" s="811"/>
      <c r="G5" s="811"/>
      <c r="H5" s="811"/>
      <c r="I5" s="811"/>
      <c r="J5" s="811"/>
      <c r="K5" s="811"/>
      <c r="L5" s="811"/>
      <c r="M5" s="811"/>
      <c r="N5" s="811"/>
      <c r="O5" s="811"/>
      <c r="P5" s="811"/>
      <c r="Q5" s="811"/>
      <c r="R5" s="811"/>
      <c r="S5" s="811"/>
      <c r="T5" s="811"/>
      <c r="U5" s="811"/>
      <c r="V5" s="811"/>
      <c r="W5" s="811"/>
      <c r="X5" s="811"/>
      <c r="Y5" s="811"/>
      <c r="Z5" s="811"/>
      <c r="AA5" s="811"/>
      <c r="AB5" s="811"/>
      <c r="AC5" s="811"/>
      <c r="AD5" s="56"/>
      <c r="AE5" s="191"/>
      <c r="AF5" s="191"/>
      <c r="AG5" s="191"/>
      <c r="AH5" s="191"/>
      <c r="AI5" s="191"/>
      <c r="AJ5" s="191"/>
      <c r="AK5" s="191"/>
    </row>
    <row r="6" spans="1:37" ht="15.75" customHeight="1" x14ac:dyDescent="0.2">
      <c r="A6" s="56"/>
      <c r="B6" s="811"/>
      <c r="C6" s="811"/>
      <c r="D6" s="811"/>
      <c r="E6" s="811"/>
      <c r="F6" s="811"/>
      <c r="G6" s="811"/>
      <c r="H6" s="811"/>
      <c r="I6" s="811"/>
      <c r="J6" s="811"/>
      <c r="K6" s="811"/>
      <c r="L6" s="811"/>
      <c r="M6" s="811"/>
      <c r="N6" s="811"/>
      <c r="O6" s="811"/>
      <c r="P6" s="811"/>
      <c r="Q6" s="811"/>
      <c r="R6" s="811"/>
      <c r="S6" s="811"/>
      <c r="T6" s="811"/>
      <c r="U6" s="811"/>
      <c r="V6" s="811"/>
      <c r="W6" s="811"/>
      <c r="X6" s="811"/>
      <c r="Y6" s="811"/>
      <c r="Z6" s="811"/>
      <c r="AA6" s="811"/>
      <c r="AB6" s="811"/>
      <c r="AC6" s="811"/>
      <c r="AD6" s="56"/>
      <c r="AE6" s="191"/>
      <c r="AF6" s="191"/>
      <c r="AG6" s="191"/>
      <c r="AH6" s="191"/>
      <c r="AI6" s="191"/>
      <c r="AJ6" s="191"/>
      <c r="AK6" s="191"/>
    </row>
    <row r="7" spans="1:37" ht="15.75" customHeight="1" x14ac:dyDescent="0.2">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191"/>
      <c r="AF7" s="191"/>
      <c r="AG7" s="191"/>
      <c r="AH7" s="191"/>
      <c r="AI7" s="191"/>
      <c r="AJ7" s="191"/>
      <c r="AK7" s="191"/>
    </row>
    <row r="8" spans="1:37" ht="24" customHeight="1" x14ac:dyDescent="0.2">
      <c r="A8" s="805" t="s">
        <v>395</v>
      </c>
      <c r="B8" s="805"/>
      <c r="C8" s="805"/>
      <c r="D8" s="805"/>
      <c r="E8" s="805"/>
      <c r="F8" s="805"/>
      <c r="G8" s="805"/>
      <c r="H8" s="805"/>
      <c r="I8" s="805"/>
      <c r="J8" s="805"/>
      <c r="K8" s="805"/>
      <c r="L8" s="805"/>
      <c r="M8" s="805"/>
      <c r="N8" s="805"/>
      <c r="O8" s="805"/>
      <c r="P8" s="805"/>
      <c r="Q8" s="805"/>
      <c r="R8" s="805"/>
      <c r="S8" s="805"/>
      <c r="T8" s="805"/>
      <c r="U8" s="805"/>
      <c r="V8" s="805"/>
      <c r="W8" s="805"/>
      <c r="X8" s="805"/>
      <c r="Y8" s="805"/>
      <c r="Z8" s="805"/>
      <c r="AA8" s="805"/>
      <c r="AB8" s="805"/>
      <c r="AC8" s="805"/>
      <c r="AD8" s="805"/>
      <c r="AE8" s="805"/>
      <c r="AF8" s="805"/>
      <c r="AG8" s="805"/>
      <c r="AH8" s="805"/>
      <c r="AI8" s="805"/>
      <c r="AJ8" s="805"/>
      <c r="AK8" s="805"/>
    </row>
    <row r="9" spans="1:37" s="36" customFormat="1" ht="14.4" customHeight="1" x14ac:dyDescent="0.2">
      <c r="A9" s="568"/>
      <c r="B9" s="569"/>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806"/>
    </row>
    <row r="10" spans="1:37" s="36" customFormat="1" ht="14.4" customHeight="1" x14ac:dyDescent="0.2">
      <c r="A10" s="571"/>
      <c r="B10" s="572"/>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801"/>
    </row>
    <row r="11" spans="1:37" s="36" customFormat="1" ht="14.4" customHeight="1" x14ac:dyDescent="0.2">
      <c r="A11" s="571"/>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801"/>
    </row>
    <row r="12" spans="1:37" s="36" customFormat="1" ht="14.4" customHeight="1" x14ac:dyDescent="0.2">
      <c r="A12" s="571"/>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801"/>
    </row>
    <row r="13" spans="1:37" s="36" customFormat="1" ht="14.4" customHeight="1" x14ac:dyDescent="0.2">
      <c r="A13" s="571"/>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801"/>
    </row>
    <row r="14" spans="1:37" s="36" customFormat="1" ht="14.4" customHeight="1" x14ac:dyDescent="0.2">
      <c r="A14" s="571"/>
      <c r="B14" s="572"/>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801"/>
    </row>
    <row r="15" spans="1:37" s="36" customFormat="1" ht="14.4" customHeight="1" x14ac:dyDescent="0.2">
      <c r="A15" s="571"/>
      <c r="B15" s="572"/>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801"/>
    </row>
    <row r="16" spans="1:37" s="36" customFormat="1" ht="14.4" customHeight="1" x14ac:dyDescent="0.2">
      <c r="A16" s="571"/>
      <c r="B16" s="57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c r="AH16" s="572"/>
      <c r="AI16" s="572"/>
      <c r="AJ16" s="572"/>
      <c r="AK16" s="801"/>
    </row>
    <row r="17" spans="1:37" s="36" customFormat="1" ht="14.4" customHeight="1" x14ac:dyDescent="0.2">
      <c r="A17" s="571"/>
      <c r="B17" s="572"/>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2"/>
      <c r="AK17" s="801"/>
    </row>
    <row r="18" spans="1:37" s="36" customFormat="1" ht="14.4" customHeight="1" x14ac:dyDescent="0.2">
      <c r="A18" s="571"/>
      <c r="B18" s="572"/>
      <c r="C18" s="572"/>
      <c r="D18" s="572"/>
      <c r="E18" s="572"/>
      <c r="F18" s="572"/>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572"/>
      <c r="AG18" s="572"/>
      <c r="AH18" s="572"/>
      <c r="AI18" s="572"/>
      <c r="AJ18" s="572"/>
      <c r="AK18" s="801"/>
    </row>
    <row r="19" spans="1:37" s="36" customFormat="1" ht="14.4" customHeight="1" x14ac:dyDescent="0.2">
      <c r="A19" s="571"/>
      <c r="B19" s="572"/>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801"/>
    </row>
    <row r="20" spans="1:37" s="36" customFormat="1" ht="14.4" customHeight="1" x14ac:dyDescent="0.2">
      <c r="A20" s="571"/>
      <c r="B20" s="572"/>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801"/>
    </row>
    <row r="21" spans="1:37" s="36" customFormat="1" ht="14.4" customHeight="1" x14ac:dyDescent="0.2">
      <c r="A21" s="571"/>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801"/>
    </row>
    <row r="22" spans="1:37" s="36" customFormat="1" ht="14.4" customHeight="1" x14ac:dyDescent="0.2">
      <c r="A22" s="571"/>
      <c r="B22" s="572"/>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801"/>
    </row>
    <row r="23" spans="1:37" s="36" customFormat="1" ht="14.4" customHeight="1" x14ac:dyDescent="0.2">
      <c r="A23" s="605"/>
      <c r="B23" s="606"/>
      <c r="C23" s="606"/>
      <c r="D23" s="606"/>
      <c r="E23" s="606"/>
      <c r="F23" s="606"/>
      <c r="G23" s="606"/>
      <c r="H23" s="606"/>
      <c r="I23" s="606"/>
      <c r="J23" s="606"/>
      <c r="K23" s="606"/>
      <c r="L23" s="606"/>
      <c r="M23" s="606"/>
      <c r="N23" s="606"/>
      <c r="O23" s="606"/>
      <c r="P23" s="606"/>
      <c r="Q23" s="606"/>
      <c r="R23" s="606"/>
      <c r="S23" s="606"/>
      <c r="T23" s="606"/>
      <c r="U23" s="606"/>
      <c r="V23" s="606"/>
      <c r="W23" s="606"/>
      <c r="X23" s="606"/>
      <c r="Y23" s="606"/>
      <c r="Z23" s="606"/>
      <c r="AA23" s="606"/>
      <c r="AB23" s="606"/>
      <c r="AC23" s="606"/>
      <c r="AD23" s="606"/>
      <c r="AE23" s="606"/>
      <c r="AF23" s="606"/>
      <c r="AG23" s="606"/>
      <c r="AH23" s="606"/>
      <c r="AI23" s="606"/>
      <c r="AJ23" s="606"/>
      <c r="AK23" s="802"/>
    </row>
    <row r="24" spans="1:37" s="36" customFormat="1" ht="13.5" customHeight="1" x14ac:dyDescent="0.2">
      <c r="A24" s="131"/>
      <c r="B24" s="132"/>
      <c r="C24" s="132"/>
      <c r="D24" s="132"/>
      <c r="E24" s="132"/>
      <c r="F24" s="132"/>
      <c r="G24" s="132"/>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row>
    <row r="25" spans="1:37" s="36" customFormat="1" ht="24" customHeight="1" x14ac:dyDescent="0.2">
      <c r="A25" s="807" t="s">
        <v>396</v>
      </c>
      <c r="B25" s="807"/>
      <c r="C25" s="807"/>
      <c r="D25" s="807"/>
      <c r="E25" s="807"/>
      <c r="F25" s="807"/>
      <c r="G25" s="807"/>
      <c r="H25" s="807"/>
      <c r="I25" s="807"/>
      <c r="J25" s="807"/>
      <c r="K25" s="807"/>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row>
    <row r="26" spans="1:37" s="36" customFormat="1" ht="14.4" customHeight="1" x14ac:dyDescent="0.2">
      <c r="A26" s="568"/>
      <c r="B26" s="569"/>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806"/>
    </row>
    <row r="27" spans="1:37" s="36" customFormat="1" ht="14.4" customHeight="1" x14ac:dyDescent="0.2">
      <c r="A27" s="571"/>
      <c r="B27" s="572"/>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801"/>
    </row>
    <row r="28" spans="1:37" s="36" customFormat="1" ht="14.4" customHeight="1" x14ac:dyDescent="0.2">
      <c r="A28" s="571"/>
      <c r="B28" s="572"/>
      <c r="C28" s="572"/>
      <c r="D28" s="572"/>
      <c r="E28" s="572"/>
      <c r="F28" s="572"/>
      <c r="G28" s="572"/>
      <c r="H28" s="572"/>
      <c r="I28" s="572"/>
      <c r="J28" s="572"/>
      <c r="K28" s="572"/>
      <c r="L28" s="572"/>
      <c r="M28" s="572"/>
      <c r="N28" s="572"/>
      <c r="O28" s="572"/>
      <c r="P28" s="572"/>
      <c r="Q28" s="572"/>
      <c r="R28" s="572"/>
      <c r="S28" s="572"/>
      <c r="T28" s="572"/>
      <c r="U28" s="572"/>
      <c r="V28" s="572"/>
      <c r="W28" s="572"/>
      <c r="X28" s="572"/>
      <c r="Y28" s="572"/>
      <c r="Z28" s="572"/>
      <c r="AA28" s="572"/>
      <c r="AB28" s="572"/>
      <c r="AC28" s="572"/>
      <c r="AD28" s="572"/>
      <c r="AE28" s="572"/>
      <c r="AF28" s="572"/>
      <c r="AG28" s="572"/>
      <c r="AH28" s="572"/>
      <c r="AI28" s="572"/>
      <c r="AJ28" s="572"/>
      <c r="AK28" s="801"/>
    </row>
    <row r="29" spans="1:37" s="36" customFormat="1" ht="14.4" customHeight="1" x14ac:dyDescent="0.2">
      <c r="A29" s="571"/>
      <c r="B29" s="572"/>
      <c r="C29" s="572"/>
      <c r="D29" s="572"/>
      <c r="E29" s="572"/>
      <c r="F29" s="572"/>
      <c r="G29" s="572"/>
      <c r="H29" s="572"/>
      <c r="I29" s="572"/>
      <c r="J29" s="572"/>
      <c r="K29" s="572"/>
      <c r="L29" s="572"/>
      <c r="M29" s="572"/>
      <c r="N29" s="572"/>
      <c r="O29" s="572"/>
      <c r="P29" s="572"/>
      <c r="Q29" s="572"/>
      <c r="R29" s="572"/>
      <c r="S29" s="572"/>
      <c r="T29" s="572"/>
      <c r="U29" s="572"/>
      <c r="V29" s="572"/>
      <c r="W29" s="572"/>
      <c r="X29" s="572"/>
      <c r="Y29" s="572"/>
      <c r="Z29" s="572"/>
      <c r="AA29" s="572"/>
      <c r="AB29" s="572"/>
      <c r="AC29" s="572"/>
      <c r="AD29" s="572"/>
      <c r="AE29" s="572"/>
      <c r="AF29" s="572"/>
      <c r="AG29" s="572"/>
      <c r="AH29" s="572"/>
      <c r="AI29" s="572"/>
      <c r="AJ29" s="572"/>
      <c r="AK29" s="801"/>
    </row>
    <row r="30" spans="1:37" s="36" customFormat="1" ht="14.4" customHeight="1" x14ac:dyDescent="0.2">
      <c r="A30" s="571"/>
      <c r="B30" s="572"/>
      <c r="C30" s="572"/>
      <c r="D30" s="572"/>
      <c r="E30" s="572"/>
      <c r="F30" s="572"/>
      <c r="G30" s="572"/>
      <c r="H30" s="572"/>
      <c r="I30" s="572"/>
      <c r="J30" s="572"/>
      <c r="K30" s="572"/>
      <c r="L30" s="572"/>
      <c r="M30" s="572"/>
      <c r="N30" s="572"/>
      <c r="O30" s="572"/>
      <c r="P30" s="572"/>
      <c r="Q30" s="572"/>
      <c r="R30" s="572"/>
      <c r="S30" s="572"/>
      <c r="T30" s="572"/>
      <c r="U30" s="572"/>
      <c r="V30" s="572"/>
      <c r="W30" s="572"/>
      <c r="X30" s="572"/>
      <c r="Y30" s="572"/>
      <c r="Z30" s="572"/>
      <c r="AA30" s="572"/>
      <c r="AB30" s="572"/>
      <c r="AC30" s="572"/>
      <c r="AD30" s="572"/>
      <c r="AE30" s="572"/>
      <c r="AF30" s="572"/>
      <c r="AG30" s="572"/>
      <c r="AH30" s="572"/>
      <c r="AI30" s="572"/>
      <c r="AJ30" s="572"/>
      <c r="AK30" s="801"/>
    </row>
    <row r="31" spans="1:37" s="36" customFormat="1" ht="14.4" customHeight="1" x14ac:dyDescent="0.2">
      <c r="A31" s="571"/>
      <c r="B31" s="572"/>
      <c r="C31" s="572"/>
      <c r="D31" s="572"/>
      <c r="E31" s="572"/>
      <c r="F31" s="572"/>
      <c r="G31" s="572"/>
      <c r="H31" s="572"/>
      <c r="I31" s="572"/>
      <c r="J31" s="572"/>
      <c r="K31" s="572"/>
      <c r="L31" s="572"/>
      <c r="M31" s="572"/>
      <c r="N31" s="572"/>
      <c r="O31" s="572"/>
      <c r="P31" s="572"/>
      <c r="Q31" s="572"/>
      <c r="R31" s="572"/>
      <c r="S31" s="572"/>
      <c r="T31" s="572"/>
      <c r="U31" s="572"/>
      <c r="V31" s="572"/>
      <c r="W31" s="572"/>
      <c r="X31" s="572"/>
      <c r="Y31" s="572"/>
      <c r="Z31" s="572"/>
      <c r="AA31" s="572"/>
      <c r="AB31" s="572"/>
      <c r="AC31" s="572"/>
      <c r="AD31" s="572"/>
      <c r="AE31" s="572"/>
      <c r="AF31" s="572"/>
      <c r="AG31" s="572"/>
      <c r="AH31" s="572"/>
      <c r="AI31" s="572"/>
      <c r="AJ31" s="572"/>
      <c r="AK31" s="801"/>
    </row>
    <row r="32" spans="1:37" s="36" customFormat="1" ht="14.4" customHeight="1" x14ac:dyDescent="0.2">
      <c r="A32" s="571"/>
      <c r="B32" s="572"/>
      <c r="C32" s="572"/>
      <c r="D32" s="572"/>
      <c r="E32" s="572"/>
      <c r="F32" s="572"/>
      <c r="G32" s="572"/>
      <c r="H32" s="572"/>
      <c r="I32" s="572"/>
      <c r="J32" s="572"/>
      <c r="K32" s="572"/>
      <c r="L32" s="572"/>
      <c r="M32" s="572"/>
      <c r="N32" s="572"/>
      <c r="O32" s="572"/>
      <c r="P32" s="572"/>
      <c r="Q32" s="572"/>
      <c r="R32" s="572"/>
      <c r="S32" s="572"/>
      <c r="T32" s="572"/>
      <c r="U32" s="572"/>
      <c r="V32" s="572"/>
      <c r="W32" s="572"/>
      <c r="X32" s="572"/>
      <c r="Y32" s="572"/>
      <c r="Z32" s="572"/>
      <c r="AA32" s="572"/>
      <c r="AB32" s="572"/>
      <c r="AC32" s="572"/>
      <c r="AD32" s="572"/>
      <c r="AE32" s="572"/>
      <c r="AF32" s="572"/>
      <c r="AG32" s="572"/>
      <c r="AH32" s="572"/>
      <c r="AI32" s="572"/>
      <c r="AJ32" s="572"/>
      <c r="AK32" s="801"/>
    </row>
    <row r="33" spans="1:37" s="36" customFormat="1" ht="14.4" customHeight="1" x14ac:dyDescent="0.2">
      <c r="A33" s="571"/>
      <c r="B33" s="572"/>
      <c r="C33" s="572"/>
      <c r="D33" s="572"/>
      <c r="E33" s="572"/>
      <c r="F33" s="572"/>
      <c r="G33" s="572"/>
      <c r="H33" s="572"/>
      <c r="I33" s="572"/>
      <c r="J33" s="572"/>
      <c r="K33" s="572"/>
      <c r="L33" s="572"/>
      <c r="M33" s="572"/>
      <c r="N33" s="572"/>
      <c r="O33" s="572"/>
      <c r="P33" s="572"/>
      <c r="Q33" s="572"/>
      <c r="R33" s="572"/>
      <c r="S33" s="572"/>
      <c r="T33" s="572"/>
      <c r="U33" s="572"/>
      <c r="V33" s="572"/>
      <c r="W33" s="572"/>
      <c r="X33" s="572"/>
      <c r="Y33" s="572"/>
      <c r="Z33" s="572"/>
      <c r="AA33" s="572"/>
      <c r="AB33" s="572"/>
      <c r="AC33" s="572"/>
      <c r="AD33" s="572"/>
      <c r="AE33" s="572"/>
      <c r="AF33" s="572"/>
      <c r="AG33" s="572"/>
      <c r="AH33" s="572"/>
      <c r="AI33" s="572"/>
      <c r="AJ33" s="572"/>
      <c r="AK33" s="801"/>
    </row>
    <row r="34" spans="1:37" s="36" customFormat="1" ht="14.4" customHeight="1" x14ac:dyDescent="0.2">
      <c r="A34" s="571"/>
      <c r="B34" s="572"/>
      <c r="C34" s="572"/>
      <c r="D34" s="572"/>
      <c r="E34" s="572"/>
      <c r="F34" s="572"/>
      <c r="G34" s="572"/>
      <c r="H34" s="572"/>
      <c r="I34" s="572"/>
      <c r="J34" s="572"/>
      <c r="K34" s="572"/>
      <c r="L34" s="572"/>
      <c r="M34" s="572"/>
      <c r="N34" s="572"/>
      <c r="O34" s="572"/>
      <c r="P34" s="572"/>
      <c r="Q34" s="572"/>
      <c r="R34" s="572"/>
      <c r="S34" s="572"/>
      <c r="T34" s="572"/>
      <c r="U34" s="572"/>
      <c r="V34" s="572"/>
      <c r="W34" s="572"/>
      <c r="X34" s="572"/>
      <c r="Y34" s="572"/>
      <c r="Z34" s="572"/>
      <c r="AA34" s="572"/>
      <c r="AB34" s="572"/>
      <c r="AC34" s="572"/>
      <c r="AD34" s="572"/>
      <c r="AE34" s="572"/>
      <c r="AF34" s="572"/>
      <c r="AG34" s="572"/>
      <c r="AH34" s="572"/>
      <c r="AI34" s="572"/>
      <c r="AJ34" s="572"/>
      <c r="AK34" s="801"/>
    </row>
    <row r="35" spans="1:37" s="36" customFormat="1" ht="14.4" customHeight="1" x14ac:dyDescent="0.2">
      <c r="A35" s="571"/>
      <c r="B35" s="572"/>
      <c r="C35" s="572"/>
      <c r="D35" s="572"/>
      <c r="E35" s="572"/>
      <c r="F35" s="572"/>
      <c r="G35" s="572"/>
      <c r="H35" s="572"/>
      <c r="I35" s="572"/>
      <c r="J35" s="572"/>
      <c r="K35" s="572"/>
      <c r="L35" s="572"/>
      <c r="M35" s="572"/>
      <c r="N35" s="572"/>
      <c r="O35" s="572"/>
      <c r="P35" s="572"/>
      <c r="Q35" s="572"/>
      <c r="R35" s="572"/>
      <c r="S35" s="572"/>
      <c r="T35" s="572"/>
      <c r="U35" s="572"/>
      <c r="V35" s="572"/>
      <c r="W35" s="572"/>
      <c r="X35" s="572"/>
      <c r="Y35" s="572"/>
      <c r="Z35" s="572"/>
      <c r="AA35" s="572"/>
      <c r="AB35" s="572"/>
      <c r="AC35" s="572"/>
      <c r="AD35" s="572"/>
      <c r="AE35" s="572"/>
      <c r="AF35" s="572"/>
      <c r="AG35" s="572"/>
      <c r="AH35" s="572"/>
      <c r="AI35" s="572"/>
      <c r="AJ35" s="572"/>
      <c r="AK35" s="801"/>
    </row>
    <row r="36" spans="1:37" s="36" customFormat="1" ht="14.4" customHeight="1" x14ac:dyDescent="0.2">
      <c r="A36" s="571"/>
      <c r="B36" s="572"/>
      <c r="C36" s="572"/>
      <c r="D36" s="572"/>
      <c r="E36" s="572"/>
      <c r="F36" s="572"/>
      <c r="G36" s="572"/>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801"/>
    </row>
    <row r="37" spans="1:37" s="36" customFormat="1" ht="14.4" customHeight="1" x14ac:dyDescent="0.2">
      <c r="A37" s="571"/>
      <c r="B37" s="572"/>
      <c r="C37" s="572"/>
      <c r="D37" s="572"/>
      <c r="E37" s="572"/>
      <c r="F37" s="572"/>
      <c r="G37" s="572"/>
      <c r="H37" s="572"/>
      <c r="I37" s="572"/>
      <c r="J37" s="572"/>
      <c r="K37" s="572"/>
      <c r="L37" s="572"/>
      <c r="M37" s="572"/>
      <c r="N37" s="572"/>
      <c r="O37" s="572"/>
      <c r="P37" s="572"/>
      <c r="Q37" s="572"/>
      <c r="R37" s="572"/>
      <c r="S37" s="572"/>
      <c r="T37" s="572"/>
      <c r="U37" s="572"/>
      <c r="V37" s="572"/>
      <c r="W37" s="572"/>
      <c r="X37" s="572"/>
      <c r="Y37" s="572"/>
      <c r="Z37" s="572"/>
      <c r="AA37" s="572"/>
      <c r="AB37" s="572"/>
      <c r="AC37" s="572"/>
      <c r="AD37" s="572"/>
      <c r="AE37" s="572"/>
      <c r="AF37" s="572"/>
      <c r="AG37" s="572"/>
      <c r="AH37" s="572"/>
      <c r="AI37" s="572"/>
      <c r="AJ37" s="572"/>
      <c r="AK37" s="801"/>
    </row>
    <row r="38" spans="1:37" ht="14.4" customHeight="1" x14ac:dyDescent="0.2">
      <c r="A38" s="571"/>
      <c r="B38" s="572"/>
      <c r="C38" s="572"/>
      <c r="D38" s="572"/>
      <c r="E38" s="572"/>
      <c r="F38" s="572"/>
      <c r="G38" s="572"/>
      <c r="H38" s="572"/>
      <c r="I38" s="572"/>
      <c r="J38" s="572"/>
      <c r="K38" s="572"/>
      <c r="L38" s="572"/>
      <c r="M38" s="572"/>
      <c r="N38" s="572"/>
      <c r="O38" s="572"/>
      <c r="P38" s="572"/>
      <c r="Q38" s="572"/>
      <c r="R38" s="572"/>
      <c r="S38" s="572"/>
      <c r="T38" s="572"/>
      <c r="U38" s="572"/>
      <c r="V38" s="572"/>
      <c r="W38" s="572"/>
      <c r="X38" s="572"/>
      <c r="Y38" s="572"/>
      <c r="Z38" s="572"/>
      <c r="AA38" s="572"/>
      <c r="AB38" s="572"/>
      <c r="AC38" s="572"/>
      <c r="AD38" s="572"/>
      <c r="AE38" s="572"/>
      <c r="AF38" s="572"/>
      <c r="AG38" s="572"/>
      <c r="AH38" s="572"/>
      <c r="AI38" s="572"/>
      <c r="AJ38" s="572"/>
      <c r="AK38" s="801"/>
    </row>
    <row r="39" spans="1:37" ht="14.4" customHeight="1" x14ac:dyDescent="0.2">
      <c r="A39" s="571"/>
      <c r="B39" s="572"/>
      <c r="C39" s="572"/>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801"/>
    </row>
    <row r="40" spans="1:37" ht="14.4" customHeight="1" x14ac:dyDescent="0.2">
      <c r="A40" s="571"/>
      <c r="B40" s="572"/>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801"/>
    </row>
    <row r="41" spans="1:37" ht="14.4" customHeight="1" x14ac:dyDescent="0.2">
      <c r="A41" s="571"/>
      <c r="B41" s="572"/>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801"/>
    </row>
    <row r="42" spans="1:37" ht="14.4" customHeight="1" x14ac:dyDescent="0.2">
      <c r="A42" s="571"/>
      <c r="B42" s="572"/>
      <c r="C42" s="572"/>
      <c r="D42" s="572"/>
      <c r="E42" s="572"/>
      <c r="F42" s="572"/>
      <c r="G42" s="572"/>
      <c r="H42" s="572"/>
      <c r="I42" s="572"/>
      <c r="J42" s="572"/>
      <c r="K42" s="572"/>
      <c r="L42" s="572"/>
      <c r="M42" s="572"/>
      <c r="N42" s="572"/>
      <c r="O42" s="572"/>
      <c r="P42" s="572"/>
      <c r="Q42" s="572"/>
      <c r="R42" s="572"/>
      <c r="S42" s="572"/>
      <c r="T42" s="572"/>
      <c r="U42" s="572"/>
      <c r="V42" s="572"/>
      <c r="W42" s="572"/>
      <c r="X42" s="572"/>
      <c r="Y42" s="572"/>
      <c r="Z42" s="572"/>
      <c r="AA42" s="572"/>
      <c r="AB42" s="572"/>
      <c r="AC42" s="572"/>
      <c r="AD42" s="572"/>
      <c r="AE42" s="572"/>
      <c r="AF42" s="572"/>
      <c r="AG42" s="572"/>
      <c r="AH42" s="572"/>
      <c r="AI42" s="572"/>
      <c r="AJ42" s="572"/>
      <c r="AK42" s="801"/>
    </row>
    <row r="43" spans="1:37" ht="14.4" customHeight="1" x14ac:dyDescent="0.2">
      <c r="A43" s="571"/>
      <c r="B43" s="572"/>
      <c r="C43" s="572"/>
      <c r="D43" s="572"/>
      <c r="E43" s="572"/>
      <c r="F43" s="572"/>
      <c r="G43" s="572"/>
      <c r="H43" s="572"/>
      <c r="I43" s="572"/>
      <c r="J43" s="572"/>
      <c r="K43" s="572"/>
      <c r="L43" s="572"/>
      <c r="M43" s="572"/>
      <c r="N43" s="572"/>
      <c r="O43" s="572"/>
      <c r="P43" s="572"/>
      <c r="Q43" s="572"/>
      <c r="R43" s="572"/>
      <c r="S43" s="572"/>
      <c r="T43" s="572"/>
      <c r="U43" s="572"/>
      <c r="V43" s="572"/>
      <c r="W43" s="572"/>
      <c r="X43" s="572"/>
      <c r="Y43" s="572"/>
      <c r="Z43" s="572"/>
      <c r="AA43" s="572"/>
      <c r="AB43" s="572"/>
      <c r="AC43" s="572"/>
      <c r="AD43" s="572"/>
      <c r="AE43" s="572"/>
      <c r="AF43" s="572"/>
      <c r="AG43" s="572"/>
      <c r="AH43" s="572"/>
      <c r="AI43" s="572"/>
      <c r="AJ43" s="572"/>
      <c r="AK43" s="801"/>
    </row>
    <row r="44" spans="1:37" ht="14.4" customHeight="1" x14ac:dyDescent="0.2">
      <c r="A44" s="571"/>
      <c r="B44" s="572"/>
      <c r="C44" s="572"/>
      <c r="D44" s="572"/>
      <c r="E44" s="572"/>
      <c r="F44" s="572"/>
      <c r="G44" s="572"/>
      <c r="H44" s="572"/>
      <c r="I44" s="572"/>
      <c r="J44" s="572"/>
      <c r="K44" s="572"/>
      <c r="L44" s="572"/>
      <c r="M44" s="572"/>
      <c r="N44" s="572"/>
      <c r="O44" s="572"/>
      <c r="P44" s="572"/>
      <c r="Q44" s="572"/>
      <c r="R44" s="572"/>
      <c r="S44" s="572"/>
      <c r="T44" s="572"/>
      <c r="U44" s="572"/>
      <c r="V44" s="572"/>
      <c r="W44" s="572"/>
      <c r="X44" s="572"/>
      <c r="Y44" s="572"/>
      <c r="Z44" s="572"/>
      <c r="AA44" s="572"/>
      <c r="AB44" s="572"/>
      <c r="AC44" s="572"/>
      <c r="AD44" s="572"/>
      <c r="AE44" s="572"/>
      <c r="AF44" s="572"/>
      <c r="AG44" s="572"/>
      <c r="AH44" s="572"/>
      <c r="AI44" s="572"/>
      <c r="AJ44" s="572"/>
      <c r="AK44" s="801"/>
    </row>
    <row r="45" spans="1:37" ht="14.4" customHeight="1" x14ac:dyDescent="0.2">
      <c r="A45" s="571"/>
      <c r="B45" s="572"/>
      <c r="C45" s="572"/>
      <c r="D45" s="572"/>
      <c r="E45" s="572"/>
      <c r="F45" s="572"/>
      <c r="G45" s="572"/>
      <c r="H45" s="572"/>
      <c r="I45" s="572"/>
      <c r="J45" s="572"/>
      <c r="K45" s="572"/>
      <c r="L45" s="572"/>
      <c r="M45" s="572"/>
      <c r="N45" s="572"/>
      <c r="O45" s="572"/>
      <c r="P45" s="572"/>
      <c r="Q45" s="572"/>
      <c r="R45" s="572"/>
      <c r="S45" s="572"/>
      <c r="T45" s="572"/>
      <c r="U45" s="572"/>
      <c r="V45" s="572"/>
      <c r="W45" s="572"/>
      <c r="X45" s="572"/>
      <c r="Y45" s="572"/>
      <c r="Z45" s="572"/>
      <c r="AA45" s="572"/>
      <c r="AB45" s="572"/>
      <c r="AC45" s="572"/>
      <c r="AD45" s="572"/>
      <c r="AE45" s="572"/>
      <c r="AF45" s="572"/>
      <c r="AG45" s="572"/>
      <c r="AH45" s="572"/>
      <c r="AI45" s="572"/>
      <c r="AJ45" s="572"/>
      <c r="AK45" s="801"/>
    </row>
    <row r="46" spans="1:37" ht="14.4" customHeight="1" x14ac:dyDescent="0.2">
      <c r="A46" s="571"/>
      <c r="B46" s="572"/>
      <c r="C46" s="572"/>
      <c r="D46" s="572"/>
      <c r="E46" s="572"/>
      <c r="F46" s="572"/>
      <c r="G46" s="572"/>
      <c r="H46" s="572"/>
      <c r="I46" s="572"/>
      <c r="J46" s="572"/>
      <c r="K46" s="572"/>
      <c r="L46" s="572"/>
      <c r="M46" s="572"/>
      <c r="N46" s="572"/>
      <c r="O46" s="572"/>
      <c r="P46" s="572"/>
      <c r="Q46" s="572"/>
      <c r="R46" s="572"/>
      <c r="S46" s="572"/>
      <c r="T46" s="572"/>
      <c r="U46" s="572"/>
      <c r="V46" s="572"/>
      <c r="W46" s="572"/>
      <c r="X46" s="572"/>
      <c r="Y46" s="572"/>
      <c r="Z46" s="572"/>
      <c r="AA46" s="572"/>
      <c r="AB46" s="572"/>
      <c r="AC46" s="572"/>
      <c r="AD46" s="572"/>
      <c r="AE46" s="572"/>
      <c r="AF46" s="572"/>
      <c r="AG46" s="572"/>
      <c r="AH46" s="572"/>
      <c r="AI46" s="572"/>
      <c r="AJ46" s="572"/>
      <c r="AK46" s="801"/>
    </row>
    <row r="47" spans="1:37" ht="14.4" customHeight="1" x14ac:dyDescent="0.2">
      <c r="A47" s="571"/>
      <c r="B47" s="572"/>
      <c r="C47" s="572"/>
      <c r="D47" s="572"/>
      <c r="E47" s="572"/>
      <c r="F47" s="572"/>
      <c r="G47" s="572"/>
      <c r="H47" s="572"/>
      <c r="I47" s="572"/>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801"/>
    </row>
    <row r="48" spans="1:37" ht="14.4" customHeight="1" x14ac:dyDescent="0.2">
      <c r="A48" s="571"/>
      <c r="B48" s="572"/>
      <c r="C48" s="572"/>
      <c r="D48" s="572"/>
      <c r="E48" s="572"/>
      <c r="F48" s="572"/>
      <c r="G48" s="572"/>
      <c r="H48" s="572"/>
      <c r="I48" s="572"/>
      <c r="J48" s="572"/>
      <c r="K48" s="572"/>
      <c r="L48" s="572"/>
      <c r="M48" s="572"/>
      <c r="N48" s="572"/>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801"/>
    </row>
    <row r="49" spans="1:37" ht="14.4" customHeight="1" x14ac:dyDescent="0.2">
      <c r="A49" s="571"/>
      <c r="B49" s="572"/>
      <c r="C49" s="572"/>
      <c r="D49" s="572"/>
      <c r="E49" s="572"/>
      <c r="F49" s="572"/>
      <c r="G49" s="572"/>
      <c r="H49" s="572"/>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801"/>
    </row>
    <row r="50" spans="1:37" ht="14.4" customHeight="1" x14ac:dyDescent="0.2">
      <c r="A50" s="571"/>
      <c r="B50" s="572"/>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801"/>
    </row>
    <row r="51" spans="1:37" ht="14.4" customHeight="1" x14ac:dyDescent="0.2">
      <c r="A51" s="571"/>
      <c r="B51" s="572"/>
      <c r="C51" s="572"/>
      <c r="D51" s="572"/>
      <c r="E51" s="572"/>
      <c r="F51" s="572"/>
      <c r="G51" s="572"/>
      <c r="H51" s="572"/>
      <c r="I51" s="572"/>
      <c r="J51" s="572"/>
      <c r="K51" s="572"/>
      <c r="L51" s="572"/>
      <c r="M51" s="572"/>
      <c r="N51" s="572"/>
      <c r="O51" s="572"/>
      <c r="P51" s="572"/>
      <c r="Q51" s="572"/>
      <c r="R51" s="572"/>
      <c r="S51" s="572"/>
      <c r="T51" s="572"/>
      <c r="U51" s="572"/>
      <c r="V51" s="572"/>
      <c r="W51" s="572"/>
      <c r="X51" s="572"/>
      <c r="Y51" s="572"/>
      <c r="Z51" s="572"/>
      <c r="AA51" s="572"/>
      <c r="AB51" s="572"/>
      <c r="AC51" s="572"/>
      <c r="AD51" s="572"/>
      <c r="AE51" s="572"/>
      <c r="AF51" s="572"/>
      <c r="AG51" s="572"/>
      <c r="AH51" s="572"/>
      <c r="AI51" s="572"/>
      <c r="AJ51" s="572"/>
      <c r="AK51" s="801"/>
    </row>
    <row r="52" spans="1:37" ht="14.4" customHeight="1" x14ac:dyDescent="0.2">
      <c r="A52" s="571"/>
      <c r="B52" s="572"/>
      <c r="C52" s="572"/>
      <c r="D52" s="572"/>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572"/>
      <c r="AH52" s="572"/>
      <c r="AI52" s="572"/>
      <c r="AJ52" s="572"/>
      <c r="AK52" s="801"/>
    </row>
    <row r="53" spans="1:37" ht="14.4" customHeight="1" x14ac:dyDescent="0.2">
      <c r="A53" s="571"/>
      <c r="B53" s="572"/>
      <c r="C53" s="572"/>
      <c r="D53" s="572"/>
      <c r="E53" s="572"/>
      <c r="F53" s="572"/>
      <c r="G53" s="572"/>
      <c r="H53" s="572"/>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801"/>
    </row>
    <row r="54" spans="1:37" ht="14.4" customHeight="1" x14ac:dyDescent="0.2">
      <c r="A54" s="571"/>
      <c r="B54" s="572"/>
      <c r="C54" s="572"/>
      <c r="D54" s="572"/>
      <c r="E54" s="572"/>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801"/>
    </row>
    <row r="55" spans="1:37" ht="14.4" customHeight="1" x14ac:dyDescent="0.2">
      <c r="A55" s="571"/>
      <c r="B55" s="572"/>
      <c r="C55" s="572"/>
      <c r="D55" s="572"/>
      <c r="E55" s="572"/>
      <c r="F55" s="572"/>
      <c r="G55" s="572"/>
      <c r="H55" s="572"/>
      <c r="I55" s="572"/>
      <c r="J55" s="572"/>
      <c r="K55" s="572"/>
      <c r="L55" s="572"/>
      <c r="M55" s="572"/>
      <c r="N55" s="572"/>
      <c r="O55" s="572"/>
      <c r="P55" s="572"/>
      <c r="Q55" s="572"/>
      <c r="R55" s="572"/>
      <c r="S55" s="572"/>
      <c r="T55" s="572"/>
      <c r="U55" s="572"/>
      <c r="V55" s="572"/>
      <c r="W55" s="572"/>
      <c r="X55" s="572"/>
      <c r="Y55" s="572"/>
      <c r="Z55" s="572"/>
      <c r="AA55" s="572"/>
      <c r="AB55" s="572"/>
      <c r="AC55" s="572"/>
      <c r="AD55" s="572"/>
      <c r="AE55" s="572"/>
      <c r="AF55" s="572"/>
      <c r="AG55" s="572"/>
      <c r="AH55" s="572"/>
      <c r="AI55" s="572"/>
      <c r="AJ55" s="572"/>
      <c r="AK55" s="801"/>
    </row>
    <row r="56" spans="1:37" ht="14.4" customHeight="1" x14ac:dyDescent="0.2">
      <c r="A56" s="571"/>
      <c r="B56" s="572"/>
      <c r="C56" s="572"/>
      <c r="D56" s="572"/>
      <c r="E56" s="572"/>
      <c r="F56" s="572"/>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572"/>
      <c r="AJ56" s="572"/>
      <c r="AK56" s="801"/>
    </row>
    <row r="57" spans="1:37" ht="14.4" customHeight="1" x14ac:dyDescent="0.2">
      <c r="A57" s="571"/>
      <c r="B57" s="572"/>
      <c r="C57" s="572"/>
      <c r="D57" s="572"/>
      <c r="E57" s="572"/>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801"/>
    </row>
    <row r="58" spans="1:37" ht="14.4" customHeight="1" x14ac:dyDescent="0.2">
      <c r="A58" s="571"/>
      <c r="B58" s="572"/>
      <c r="C58" s="572"/>
      <c r="D58" s="572"/>
      <c r="E58" s="572"/>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801"/>
    </row>
    <row r="59" spans="1:37" ht="14.4" customHeight="1" x14ac:dyDescent="0.2">
      <c r="A59" s="571"/>
      <c r="B59" s="572"/>
      <c r="C59" s="572"/>
      <c r="D59" s="572"/>
      <c r="E59" s="572"/>
      <c r="F59" s="572"/>
      <c r="G59" s="572"/>
      <c r="H59" s="572"/>
      <c r="I59" s="572"/>
      <c r="J59" s="572"/>
      <c r="K59" s="572"/>
      <c r="L59" s="572"/>
      <c r="M59" s="572"/>
      <c r="N59" s="572"/>
      <c r="O59" s="572"/>
      <c r="P59" s="572"/>
      <c r="Q59" s="572"/>
      <c r="R59" s="572"/>
      <c r="S59" s="572"/>
      <c r="T59" s="572"/>
      <c r="U59" s="572"/>
      <c r="V59" s="572"/>
      <c r="W59" s="572"/>
      <c r="X59" s="572"/>
      <c r="Y59" s="572"/>
      <c r="Z59" s="572"/>
      <c r="AA59" s="572"/>
      <c r="AB59" s="572"/>
      <c r="AC59" s="572"/>
      <c r="AD59" s="572"/>
      <c r="AE59" s="572"/>
      <c r="AF59" s="572"/>
      <c r="AG59" s="572"/>
      <c r="AH59" s="572"/>
      <c r="AI59" s="572"/>
      <c r="AJ59" s="572"/>
      <c r="AK59" s="801"/>
    </row>
    <row r="60" spans="1:37" ht="14.4" customHeight="1" x14ac:dyDescent="0.2">
      <c r="A60" s="571"/>
      <c r="B60" s="572"/>
      <c r="C60" s="572"/>
      <c r="D60" s="572"/>
      <c r="E60" s="572"/>
      <c r="F60" s="572"/>
      <c r="G60" s="572"/>
      <c r="H60" s="572"/>
      <c r="I60" s="572"/>
      <c r="J60" s="572"/>
      <c r="K60" s="572"/>
      <c r="L60" s="572"/>
      <c r="M60" s="572"/>
      <c r="N60" s="572"/>
      <c r="O60" s="572"/>
      <c r="P60" s="572"/>
      <c r="Q60" s="572"/>
      <c r="R60" s="572"/>
      <c r="S60" s="572"/>
      <c r="T60" s="572"/>
      <c r="U60" s="572"/>
      <c r="V60" s="572"/>
      <c r="W60" s="572"/>
      <c r="X60" s="572"/>
      <c r="Y60" s="572"/>
      <c r="Z60" s="572"/>
      <c r="AA60" s="572"/>
      <c r="AB60" s="572"/>
      <c r="AC60" s="572"/>
      <c r="AD60" s="572"/>
      <c r="AE60" s="572"/>
      <c r="AF60" s="572"/>
      <c r="AG60" s="572"/>
      <c r="AH60" s="572"/>
      <c r="AI60" s="572"/>
      <c r="AJ60" s="572"/>
      <c r="AK60" s="801"/>
    </row>
    <row r="61" spans="1:37" ht="14.4" customHeight="1" x14ac:dyDescent="0.2">
      <c r="A61" s="571"/>
      <c r="B61" s="572"/>
      <c r="C61" s="572"/>
      <c r="D61" s="572"/>
      <c r="E61" s="572"/>
      <c r="F61" s="572"/>
      <c r="G61" s="572"/>
      <c r="H61" s="572"/>
      <c r="I61" s="572"/>
      <c r="J61" s="572"/>
      <c r="K61" s="572"/>
      <c r="L61" s="572"/>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2"/>
      <c r="AJ61" s="572"/>
      <c r="AK61" s="801"/>
    </row>
    <row r="62" spans="1:37" ht="14.4" customHeight="1" x14ac:dyDescent="0.2">
      <c r="A62" s="571"/>
      <c r="B62" s="572"/>
      <c r="C62" s="572"/>
      <c r="D62" s="572"/>
      <c r="E62" s="572"/>
      <c r="F62" s="572"/>
      <c r="G62" s="572"/>
      <c r="H62" s="572"/>
      <c r="I62" s="572"/>
      <c r="J62" s="572"/>
      <c r="K62" s="572"/>
      <c r="L62" s="572"/>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2"/>
      <c r="AJ62" s="572"/>
      <c r="AK62" s="801"/>
    </row>
    <row r="63" spans="1:37" ht="14.4" customHeight="1" x14ac:dyDescent="0.2">
      <c r="A63" s="571"/>
      <c r="B63" s="572"/>
      <c r="C63" s="572"/>
      <c r="D63" s="572"/>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572"/>
      <c r="AG63" s="572"/>
      <c r="AH63" s="572"/>
      <c r="AI63" s="572"/>
      <c r="AJ63" s="572"/>
      <c r="AK63" s="801"/>
    </row>
    <row r="64" spans="1:37" ht="14.4" customHeight="1" x14ac:dyDescent="0.2">
      <c r="A64" s="571"/>
      <c r="B64" s="572"/>
      <c r="C64" s="572"/>
      <c r="D64" s="572"/>
      <c r="E64" s="572"/>
      <c r="F64" s="572"/>
      <c r="G64" s="572"/>
      <c r="H64" s="572"/>
      <c r="I64" s="572"/>
      <c r="J64" s="572"/>
      <c r="K64" s="572"/>
      <c r="L64" s="572"/>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2"/>
      <c r="AJ64" s="572"/>
      <c r="AK64" s="801"/>
    </row>
    <row r="65" spans="1:37" ht="14.4" customHeight="1" x14ac:dyDescent="0.2">
      <c r="A65" s="571"/>
      <c r="B65" s="572"/>
      <c r="C65" s="572"/>
      <c r="D65" s="572"/>
      <c r="E65" s="572"/>
      <c r="F65" s="572"/>
      <c r="G65" s="572"/>
      <c r="H65" s="572"/>
      <c r="I65" s="572"/>
      <c r="J65" s="572"/>
      <c r="K65" s="572"/>
      <c r="L65" s="572"/>
      <c r="M65" s="572"/>
      <c r="N65" s="572"/>
      <c r="O65" s="572"/>
      <c r="P65" s="572"/>
      <c r="Q65" s="572"/>
      <c r="R65" s="572"/>
      <c r="S65" s="572"/>
      <c r="T65" s="572"/>
      <c r="U65" s="572"/>
      <c r="V65" s="572"/>
      <c r="W65" s="572"/>
      <c r="X65" s="572"/>
      <c r="Y65" s="572"/>
      <c r="Z65" s="572"/>
      <c r="AA65" s="572"/>
      <c r="AB65" s="572"/>
      <c r="AC65" s="572"/>
      <c r="AD65" s="572"/>
      <c r="AE65" s="572"/>
      <c r="AF65" s="572"/>
      <c r="AG65" s="572"/>
      <c r="AH65" s="572"/>
      <c r="AI65" s="572"/>
      <c r="AJ65" s="572"/>
      <c r="AK65" s="801"/>
    </row>
    <row r="66" spans="1:37" ht="14.4" customHeight="1" x14ac:dyDescent="0.2">
      <c r="A66" s="571"/>
      <c r="B66" s="572"/>
      <c r="C66" s="572"/>
      <c r="D66" s="572"/>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572"/>
      <c r="AJ66" s="572"/>
      <c r="AK66" s="801"/>
    </row>
    <row r="67" spans="1:37" ht="14.4" customHeight="1" x14ac:dyDescent="0.2">
      <c r="A67" s="571"/>
      <c r="B67" s="572"/>
      <c r="C67" s="572"/>
      <c r="D67" s="572"/>
      <c r="E67" s="572"/>
      <c r="F67" s="572"/>
      <c r="G67" s="572"/>
      <c r="H67" s="572"/>
      <c r="I67" s="572"/>
      <c r="J67" s="572"/>
      <c r="K67" s="572"/>
      <c r="L67" s="572"/>
      <c r="M67" s="572"/>
      <c r="N67" s="572"/>
      <c r="O67" s="572"/>
      <c r="P67" s="572"/>
      <c r="Q67" s="572"/>
      <c r="R67" s="572"/>
      <c r="S67" s="572"/>
      <c r="T67" s="572"/>
      <c r="U67" s="572"/>
      <c r="V67" s="572"/>
      <c r="W67" s="572"/>
      <c r="X67" s="572"/>
      <c r="Y67" s="572"/>
      <c r="Z67" s="572"/>
      <c r="AA67" s="572"/>
      <c r="AB67" s="572"/>
      <c r="AC67" s="572"/>
      <c r="AD67" s="572"/>
      <c r="AE67" s="572"/>
      <c r="AF67" s="572"/>
      <c r="AG67" s="572"/>
      <c r="AH67" s="572"/>
      <c r="AI67" s="572"/>
      <c r="AJ67" s="572"/>
      <c r="AK67" s="801"/>
    </row>
    <row r="68" spans="1:37" ht="14.4" customHeight="1" x14ac:dyDescent="0.2">
      <c r="A68" s="571"/>
      <c r="B68" s="572"/>
      <c r="C68" s="572"/>
      <c r="D68" s="572"/>
      <c r="E68" s="572"/>
      <c r="F68" s="572"/>
      <c r="G68" s="572"/>
      <c r="H68" s="572"/>
      <c r="I68" s="572"/>
      <c r="J68" s="572"/>
      <c r="K68" s="572"/>
      <c r="L68" s="572"/>
      <c r="M68" s="572"/>
      <c r="N68" s="572"/>
      <c r="O68" s="572"/>
      <c r="P68" s="572"/>
      <c r="Q68" s="572"/>
      <c r="R68" s="572"/>
      <c r="S68" s="572"/>
      <c r="T68" s="572"/>
      <c r="U68" s="572"/>
      <c r="V68" s="572"/>
      <c r="W68" s="572"/>
      <c r="X68" s="572"/>
      <c r="Y68" s="572"/>
      <c r="Z68" s="572"/>
      <c r="AA68" s="572"/>
      <c r="AB68" s="572"/>
      <c r="AC68" s="572"/>
      <c r="AD68" s="572"/>
      <c r="AE68" s="572"/>
      <c r="AF68" s="572"/>
      <c r="AG68" s="572"/>
      <c r="AH68" s="572"/>
      <c r="AI68" s="572"/>
      <c r="AJ68" s="572"/>
      <c r="AK68" s="801"/>
    </row>
    <row r="69" spans="1:37" ht="14.4" customHeight="1" x14ac:dyDescent="0.2">
      <c r="A69" s="571"/>
      <c r="B69" s="572"/>
      <c r="C69" s="572"/>
      <c r="D69" s="572"/>
      <c r="E69" s="572"/>
      <c r="F69" s="572"/>
      <c r="G69" s="572"/>
      <c r="H69" s="572"/>
      <c r="I69" s="572"/>
      <c r="J69" s="572"/>
      <c r="K69" s="572"/>
      <c r="L69" s="572"/>
      <c r="M69" s="572"/>
      <c r="N69" s="572"/>
      <c r="O69" s="572"/>
      <c r="P69" s="572"/>
      <c r="Q69" s="572"/>
      <c r="R69" s="572"/>
      <c r="S69" s="572"/>
      <c r="T69" s="572"/>
      <c r="U69" s="572"/>
      <c r="V69" s="572"/>
      <c r="W69" s="572"/>
      <c r="X69" s="572"/>
      <c r="Y69" s="572"/>
      <c r="Z69" s="572"/>
      <c r="AA69" s="572"/>
      <c r="AB69" s="572"/>
      <c r="AC69" s="572"/>
      <c r="AD69" s="572"/>
      <c r="AE69" s="572"/>
      <c r="AF69" s="572"/>
      <c r="AG69" s="572"/>
      <c r="AH69" s="572"/>
      <c r="AI69" s="572"/>
      <c r="AJ69" s="572"/>
      <c r="AK69" s="801"/>
    </row>
    <row r="70" spans="1:37" ht="14.4" customHeight="1" x14ac:dyDescent="0.2">
      <c r="A70" s="571"/>
      <c r="B70" s="572"/>
      <c r="C70" s="572"/>
      <c r="D70" s="572"/>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572"/>
      <c r="AJ70" s="572"/>
      <c r="AK70" s="801"/>
    </row>
    <row r="71" spans="1:37" ht="14.4" customHeight="1" x14ac:dyDescent="0.2">
      <c r="A71" s="571"/>
      <c r="B71" s="572"/>
      <c r="C71" s="572"/>
      <c r="D71" s="572"/>
      <c r="E71" s="572"/>
      <c r="F71" s="572"/>
      <c r="G71" s="572"/>
      <c r="H71" s="572"/>
      <c r="I71" s="572"/>
      <c r="J71" s="572"/>
      <c r="K71" s="572"/>
      <c r="L71" s="572"/>
      <c r="M71" s="572"/>
      <c r="N71" s="572"/>
      <c r="O71" s="572"/>
      <c r="P71" s="572"/>
      <c r="Q71" s="572"/>
      <c r="R71" s="572"/>
      <c r="S71" s="572"/>
      <c r="T71" s="572"/>
      <c r="U71" s="572"/>
      <c r="V71" s="572"/>
      <c r="W71" s="572"/>
      <c r="X71" s="572"/>
      <c r="Y71" s="572"/>
      <c r="Z71" s="572"/>
      <c r="AA71" s="572"/>
      <c r="AB71" s="572"/>
      <c r="AC71" s="572"/>
      <c r="AD71" s="572"/>
      <c r="AE71" s="572"/>
      <c r="AF71" s="572"/>
      <c r="AG71" s="572"/>
      <c r="AH71" s="572"/>
      <c r="AI71" s="572"/>
      <c r="AJ71" s="572"/>
      <c r="AK71" s="801"/>
    </row>
    <row r="72" spans="1:37" ht="14.4" customHeight="1" x14ac:dyDescent="0.2">
      <c r="A72" s="571"/>
      <c r="B72" s="572"/>
      <c r="C72" s="572"/>
      <c r="D72" s="572"/>
      <c r="E72" s="572"/>
      <c r="F72" s="572"/>
      <c r="G72" s="572"/>
      <c r="H72" s="572"/>
      <c r="I72" s="572"/>
      <c r="J72" s="572"/>
      <c r="K72" s="572"/>
      <c r="L72" s="572"/>
      <c r="M72" s="572"/>
      <c r="N72" s="572"/>
      <c r="O72" s="572"/>
      <c r="P72" s="572"/>
      <c r="Q72" s="572"/>
      <c r="R72" s="572"/>
      <c r="S72" s="572"/>
      <c r="T72" s="572"/>
      <c r="U72" s="572"/>
      <c r="V72" s="572"/>
      <c r="W72" s="572"/>
      <c r="X72" s="572"/>
      <c r="Y72" s="572"/>
      <c r="Z72" s="572"/>
      <c r="AA72" s="572"/>
      <c r="AB72" s="572"/>
      <c r="AC72" s="572"/>
      <c r="AD72" s="572"/>
      <c r="AE72" s="572"/>
      <c r="AF72" s="572"/>
      <c r="AG72" s="572"/>
      <c r="AH72" s="572"/>
      <c r="AI72" s="572"/>
      <c r="AJ72" s="572"/>
      <c r="AK72" s="801"/>
    </row>
    <row r="73" spans="1:37" ht="14.4" customHeight="1" x14ac:dyDescent="0.2">
      <c r="A73" s="571"/>
      <c r="B73" s="572"/>
      <c r="C73" s="572"/>
      <c r="D73" s="572"/>
      <c r="E73" s="572"/>
      <c r="F73" s="572"/>
      <c r="G73" s="572"/>
      <c r="H73" s="572"/>
      <c r="I73" s="572"/>
      <c r="J73" s="572"/>
      <c r="K73" s="572"/>
      <c r="L73" s="572"/>
      <c r="M73" s="572"/>
      <c r="N73" s="572"/>
      <c r="O73" s="572"/>
      <c r="P73" s="572"/>
      <c r="Q73" s="572"/>
      <c r="R73" s="572"/>
      <c r="S73" s="572"/>
      <c r="T73" s="572"/>
      <c r="U73" s="572"/>
      <c r="V73" s="572"/>
      <c r="W73" s="572"/>
      <c r="X73" s="572"/>
      <c r="Y73" s="572"/>
      <c r="Z73" s="572"/>
      <c r="AA73" s="572"/>
      <c r="AB73" s="572"/>
      <c r="AC73" s="572"/>
      <c r="AD73" s="572"/>
      <c r="AE73" s="572"/>
      <c r="AF73" s="572"/>
      <c r="AG73" s="572"/>
      <c r="AH73" s="572"/>
      <c r="AI73" s="572"/>
      <c r="AJ73" s="572"/>
      <c r="AK73" s="801"/>
    </row>
    <row r="74" spans="1:37" ht="14.4" customHeight="1" x14ac:dyDescent="0.2">
      <c r="A74" s="571"/>
      <c r="B74" s="572"/>
      <c r="C74" s="572"/>
      <c r="D74" s="572"/>
      <c r="E74" s="572"/>
      <c r="F74" s="572"/>
      <c r="G74" s="572"/>
      <c r="H74" s="572"/>
      <c r="I74" s="572"/>
      <c r="J74" s="572"/>
      <c r="K74" s="572"/>
      <c r="L74" s="572"/>
      <c r="M74" s="572"/>
      <c r="N74" s="572"/>
      <c r="O74" s="572"/>
      <c r="P74" s="572"/>
      <c r="Q74" s="572"/>
      <c r="R74" s="572"/>
      <c r="S74" s="572"/>
      <c r="T74" s="572"/>
      <c r="U74" s="572"/>
      <c r="V74" s="572"/>
      <c r="W74" s="572"/>
      <c r="X74" s="572"/>
      <c r="Y74" s="572"/>
      <c r="Z74" s="572"/>
      <c r="AA74" s="572"/>
      <c r="AB74" s="572"/>
      <c r="AC74" s="572"/>
      <c r="AD74" s="572"/>
      <c r="AE74" s="572"/>
      <c r="AF74" s="572"/>
      <c r="AG74" s="572"/>
      <c r="AH74" s="572"/>
      <c r="AI74" s="572"/>
      <c r="AJ74" s="572"/>
      <c r="AK74" s="801"/>
    </row>
    <row r="75" spans="1:37" ht="14.4" customHeight="1" x14ac:dyDescent="0.2">
      <c r="A75" s="571"/>
      <c r="B75" s="572"/>
      <c r="C75" s="572"/>
      <c r="D75" s="572"/>
      <c r="E75" s="572"/>
      <c r="F75" s="572"/>
      <c r="G75" s="572"/>
      <c r="H75" s="572"/>
      <c r="I75" s="572"/>
      <c r="J75" s="572"/>
      <c r="K75" s="572"/>
      <c r="L75" s="572"/>
      <c r="M75" s="572"/>
      <c r="N75" s="572"/>
      <c r="O75" s="572"/>
      <c r="P75" s="572"/>
      <c r="Q75" s="572"/>
      <c r="R75" s="572"/>
      <c r="S75" s="572"/>
      <c r="T75" s="572"/>
      <c r="U75" s="572"/>
      <c r="V75" s="572"/>
      <c r="W75" s="572"/>
      <c r="X75" s="572"/>
      <c r="Y75" s="572"/>
      <c r="Z75" s="572"/>
      <c r="AA75" s="572"/>
      <c r="AB75" s="572"/>
      <c r="AC75" s="572"/>
      <c r="AD75" s="572"/>
      <c r="AE75" s="572"/>
      <c r="AF75" s="572"/>
      <c r="AG75" s="572"/>
      <c r="AH75" s="572"/>
      <c r="AI75" s="572"/>
      <c r="AJ75" s="572"/>
      <c r="AK75" s="801"/>
    </row>
    <row r="76" spans="1:37" ht="14.4" customHeight="1" x14ac:dyDescent="0.2">
      <c r="A76" s="571"/>
      <c r="B76" s="572"/>
      <c r="C76" s="572"/>
      <c r="D76" s="572"/>
      <c r="E76" s="572"/>
      <c r="F76" s="572"/>
      <c r="G76" s="572"/>
      <c r="H76" s="572"/>
      <c r="I76" s="572"/>
      <c r="J76" s="572"/>
      <c r="K76" s="572"/>
      <c r="L76" s="572"/>
      <c r="M76" s="572"/>
      <c r="N76" s="572"/>
      <c r="O76" s="572"/>
      <c r="P76" s="572"/>
      <c r="Q76" s="572"/>
      <c r="R76" s="572"/>
      <c r="S76" s="572"/>
      <c r="T76" s="572"/>
      <c r="U76" s="572"/>
      <c r="V76" s="572"/>
      <c r="W76" s="572"/>
      <c r="X76" s="572"/>
      <c r="Y76" s="572"/>
      <c r="Z76" s="572"/>
      <c r="AA76" s="572"/>
      <c r="AB76" s="572"/>
      <c r="AC76" s="572"/>
      <c r="AD76" s="572"/>
      <c r="AE76" s="572"/>
      <c r="AF76" s="572"/>
      <c r="AG76" s="572"/>
      <c r="AH76" s="572"/>
      <c r="AI76" s="572"/>
      <c r="AJ76" s="572"/>
      <c r="AK76" s="801"/>
    </row>
    <row r="77" spans="1:37" ht="14.4" customHeight="1" x14ac:dyDescent="0.2">
      <c r="A77" s="571"/>
      <c r="B77" s="572"/>
      <c r="C77" s="572"/>
      <c r="D77" s="572"/>
      <c r="E77" s="572"/>
      <c r="F77" s="572"/>
      <c r="G77" s="572"/>
      <c r="H77" s="572"/>
      <c r="I77" s="572"/>
      <c r="J77" s="572"/>
      <c r="K77" s="572"/>
      <c r="L77" s="572"/>
      <c r="M77" s="572"/>
      <c r="N77" s="572"/>
      <c r="O77" s="572"/>
      <c r="P77" s="572"/>
      <c r="Q77" s="572"/>
      <c r="R77" s="572"/>
      <c r="S77" s="572"/>
      <c r="T77" s="572"/>
      <c r="U77" s="572"/>
      <c r="V77" s="572"/>
      <c r="W77" s="572"/>
      <c r="X77" s="572"/>
      <c r="Y77" s="572"/>
      <c r="Z77" s="572"/>
      <c r="AA77" s="572"/>
      <c r="AB77" s="572"/>
      <c r="AC77" s="572"/>
      <c r="AD77" s="572"/>
      <c r="AE77" s="572"/>
      <c r="AF77" s="572"/>
      <c r="AG77" s="572"/>
      <c r="AH77" s="572"/>
      <c r="AI77" s="572"/>
      <c r="AJ77" s="572"/>
      <c r="AK77" s="801"/>
    </row>
    <row r="78" spans="1:37" ht="14.4" customHeight="1" x14ac:dyDescent="0.2">
      <c r="A78" s="571"/>
      <c r="B78" s="572"/>
      <c r="C78" s="572"/>
      <c r="D78" s="572"/>
      <c r="E78" s="572"/>
      <c r="F78" s="572"/>
      <c r="G78" s="572"/>
      <c r="H78" s="572"/>
      <c r="I78" s="572"/>
      <c r="J78" s="572"/>
      <c r="K78" s="572"/>
      <c r="L78" s="572"/>
      <c r="M78" s="572"/>
      <c r="N78" s="572"/>
      <c r="O78" s="572"/>
      <c r="P78" s="572"/>
      <c r="Q78" s="572"/>
      <c r="R78" s="572"/>
      <c r="S78" s="572"/>
      <c r="T78" s="572"/>
      <c r="U78" s="572"/>
      <c r="V78" s="572"/>
      <c r="W78" s="572"/>
      <c r="X78" s="572"/>
      <c r="Y78" s="572"/>
      <c r="Z78" s="572"/>
      <c r="AA78" s="572"/>
      <c r="AB78" s="572"/>
      <c r="AC78" s="572"/>
      <c r="AD78" s="572"/>
      <c r="AE78" s="572"/>
      <c r="AF78" s="572"/>
      <c r="AG78" s="572"/>
      <c r="AH78" s="572"/>
      <c r="AI78" s="572"/>
      <c r="AJ78" s="572"/>
      <c r="AK78" s="801"/>
    </row>
    <row r="79" spans="1:37" ht="14.4" customHeight="1" x14ac:dyDescent="0.2">
      <c r="A79" s="571"/>
      <c r="B79" s="572"/>
      <c r="C79" s="572"/>
      <c r="D79" s="572"/>
      <c r="E79" s="572"/>
      <c r="F79" s="572"/>
      <c r="G79" s="572"/>
      <c r="H79" s="572"/>
      <c r="I79" s="572"/>
      <c r="J79" s="572"/>
      <c r="K79" s="572"/>
      <c r="L79" s="572"/>
      <c r="M79" s="572"/>
      <c r="N79" s="572"/>
      <c r="O79" s="572"/>
      <c r="P79" s="572"/>
      <c r="Q79" s="572"/>
      <c r="R79" s="572"/>
      <c r="S79" s="572"/>
      <c r="T79" s="572"/>
      <c r="U79" s="572"/>
      <c r="V79" s="572"/>
      <c r="W79" s="572"/>
      <c r="X79" s="572"/>
      <c r="Y79" s="572"/>
      <c r="Z79" s="572"/>
      <c r="AA79" s="572"/>
      <c r="AB79" s="572"/>
      <c r="AC79" s="572"/>
      <c r="AD79" s="572"/>
      <c r="AE79" s="572"/>
      <c r="AF79" s="572"/>
      <c r="AG79" s="572"/>
      <c r="AH79" s="572"/>
      <c r="AI79" s="572"/>
      <c r="AJ79" s="572"/>
      <c r="AK79" s="801"/>
    </row>
    <row r="80" spans="1:37" ht="14.4" customHeight="1" x14ac:dyDescent="0.2">
      <c r="A80" s="571"/>
      <c r="B80" s="572"/>
      <c r="C80" s="572"/>
      <c r="D80" s="572"/>
      <c r="E80" s="572"/>
      <c r="F80" s="572"/>
      <c r="G80" s="572"/>
      <c r="H80" s="572"/>
      <c r="I80" s="572"/>
      <c r="J80" s="572"/>
      <c r="K80" s="572"/>
      <c r="L80" s="572"/>
      <c r="M80" s="572"/>
      <c r="N80" s="572"/>
      <c r="O80" s="572"/>
      <c r="P80" s="572"/>
      <c r="Q80" s="572"/>
      <c r="R80" s="572"/>
      <c r="S80" s="572"/>
      <c r="T80" s="572"/>
      <c r="U80" s="572"/>
      <c r="V80" s="572"/>
      <c r="W80" s="572"/>
      <c r="X80" s="572"/>
      <c r="Y80" s="572"/>
      <c r="Z80" s="572"/>
      <c r="AA80" s="572"/>
      <c r="AB80" s="572"/>
      <c r="AC80" s="572"/>
      <c r="AD80" s="572"/>
      <c r="AE80" s="572"/>
      <c r="AF80" s="572"/>
      <c r="AG80" s="572"/>
      <c r="AH80" s="572"/>
      <c r="AI80" s="572"/>
      <c r="AJ80" s="572"/>
      <c r="AK80" s="801"/>
    </row>
    <row r="81" spans="1:37" ht="14.4" customHeight="1" x14ac:dyDescent="0.2">
      <c r="A81" s="571"/>
      <c r="B81" s="572"/>
      <c r="C81" s="572"/>
      <c r="D81" s="572"/>
      <c r="E81" s="572"/>
      <c r="F81" s="572"/>
      <c r="G81" s="572"/>
      <c r="H81" s="572"/>
      <c r="I81" s="572"/>
      <c r="J81" s="572"/>
      <c r="K81" s="572"/>
      <c r="L81" s="572"/>
      <c r="M81" s="572"/>
      <c r="N81" s="572"/>
      <c r="O81" s="572"/>
      <c r="P81" s="572"/>
      <c r="Q81" s="572"/>
      <c r="R81" s="572"/>
      <c r="S81" s="572"/>
      <c r="T81" s="572"/>
      <c r="U81" s="572"/>
      <c r="V81" s="572"/>
      <c r="W81" s="572"/>
      <c r="X81" s="572"/>
      <c r="Y81" s="572"/>
      <c r="Z81" s="572"/>
      <c r="AA81" s="572"/>
      <c r="AB81" s="572"/>
      <c r="AC81" s="572"/>
      <c r="AD81" s="572"/>
      <c r="AE81" s="572"/>
      <c r="AF81" s="572"/>
      <c r="AG81" s="572"/>
      <c r="AH81" s="572"/>
      <c r="AI81" s="572"/>
      <c r="AJ81" s="572"/>
      <c r="AK81" s="801"/>
    </row>
    <row r="82" spans="1:37" ht="14.4" customHeight="1" x14ac:dyDescent="0.2">
      <c r="A82" s="571"/>
      <c r="B82" s="572"/>
      <c r="C82" s="572"/>
      <c r="D82" s="572"/>
      <c r="E82" s="572"/>
      <c r="F82" s="572"/>
      <c r="G82" s="572"/>
      <c r="H82" s="572"/>
      <c r="I82" s="572"/>
      <c r="J82" s="572"/>
      <c r="K82" s="572"/>
      <c r="L82" s="572"/>
      <c r="M82" s="572"/>
      <c r="N82" s="572"/>
      <c r="O82" s="572"/>
      <c r="P82" s="572"/>
      <c r="Q82" s="572"/>
      <c r="R82" s="572"/>
      <c r="S82" s="572"/>
      <c r="T82" s="572"/>
      <c r="U82" s="572"/>
      <c r="V82" s="572"/>
      <c r="W82" s="572"/>
      <c r="X82" s="572"/>
      <c r="Y82" s="572"/>
      <c r="Z82" s="572"/>
      <c r="AA82" s="572"/>
      <c r="AB82" s="572"/>
      <c r="AC82" s="572"/>
      <c r="AD82" s="572"/>
      <c r="AE82" s="572"/>
      <c r="AF82" s="572"/>
      <c r="AG82" s="572"/>
      <c r="AH82" s="572"/>
      <c r="AI82" s="572"/>
      <c r="AJ82" s="572"/>
      <c r="AK82" s="801"/>
    </row>
    <row r="83" spans="1:37" ht="14.4" customHeight="1" x14ac:dyDescent="0.2">
      <c r="A83" s="571"/>
      <c r="B83" s="572"/>
      <c r="C83" s="572"/>
      <c r="D83" s="572"/>
      <c r="E83" s="572"/>
      <c r="F83" s="572"/>
      <c r="G83" s="572"/>
      <c r="H83" s="572"/>
      <c r="I83" s="572"/>
      <c r="J83" s="572"/>
      <c r="K83" s="572"/>
      <c r="L83" s="572"/>
      <c r="M83" s="572"/>
      <c r="N83" s="572"/>
      <c r="O83" s="572"/>
      <c r="P83" s="572"/>
      <c r="Q83" s="572"/>
      <c r="R83" s="572"/>
      <c r="S83" s="572"/>
      <c r="T83" s="572"/>
      <c r="U83" s="572"/>
      <c r="V83" s="572"/>
      <c r="W83" s="572"/>
      <c r="X83" s="572"/>
      <c r="Y83" s="572"/>
      <c r="Z83" s="572"/>
      <c r="AA83" s="572"/>
      <c r="AB83" s="572"/>
      <c r="AC83" s="572"/>
      <c r="AD83" s="572"/>
      <c r="AE83" s="572"/>
      <c r="AF83" s="572"/>
      <c r="AG83" s="572"/>
      <c r="AH83" s="572"/>
      <c r="AI83" s="572"/>
      <c r="AJ83" s="572"/>
      <c r="AK83" s="801"/>
    </row>
    <row r="84" spans="1:37" ht="14.4" customHeight="1" x14ac:dyDescent="0.2">
      <c r="A84" s="571"/>
      <c r="B84" s="572"/>
      <c r="C84" s="572"/>
      <c r="D84" s="572"/>
      <c r="E84" s="572"/>
      <c r="F84" s="572"/>
      <c r="G84" s="572"/>
      <c r="H84" s="572"/>
      <c r="I84" s="572"/>
      <c r="J84" s="572"/>
      <c r="K84" s="572"/>
      <c r="L84" s="572"/>
      <c r="M84" s="572"/>
      <c r="N84" s="572"/>
      <c r="O84" s="572"/>
      <c r="P84" s="572"/>
      <c r="Q84" s="572"/>
      <c r="R84" s="572"/>
      <c r="S84" s="572"/>
      <c r="T84" s="572"/>
      <c r="U84" s="572"/>
      <c r="V84" s="572"/>
      <c r="W84" s="572"/>
      <c r="X84" s="572"/>
      <c r="Y84" s="572"/>
      <c r="Z84" s="572"/>
      <c r="AA84" s="572"/>
      <c r="AB84" s="572"/>
      <c r="AC84" s="572"/>
      <c r="AD84" s="572"/>
      <c r="AE84" s="572"/>
      <c r="AF84" s="572"/>
      <c r="AG84" s="572"/>
      <c r="AH84" s="572"/>
      <c r="AI84" s="572"/>
      <c r="AJ84" s="572"/>
      <c r="AK84" s="801"/>
    </row>
    <row r="85" spans="1:37" ht="14.4" customHeight="1" x14ac:dyDescent="0.2">
      <c r="A85" s="605"/>
      <c r="B85" s="606"/>
      <c r="C85" s="606"/>
      <c r="D85" s="606"/>
      <c r="E85" s="606"/>
      <c r="F85" s="606"/>
      <c r="G85" s="606"/>
      <c r="H85" s="606"/>
      <c r="I85" s="606"/>
      <c r="J85" s="606"/>
      <c r="K85" s="606"/>
      <c r="L85" s="606"/>
      <c r="M85" s="606"/>
      <c r="N85" s="606"/>
      <c r="O85" s="606"/>
      <c r="P85" s="606"/>
      <c r="Q85" s="606"/>
      <c r="R85" s="606"/>
      <c r="S85" s="606"/>
      <c r="T85" s="606"/>
      <c r="U85" s="606"/>
      <c r="V85" s="606"/>
      <c r="W85" s="606"/>
      <c r="X85" s="606"/>
      <c r="Y85" s="606"/>
      <c r="Z85" s="606"/>
      <c r="AA85" s="606"/>
      <c r="AB85" s="606"/>
      <c r="AC85" s="606"/>
      <c r="AD85" s="606"/>
      <c r="AE85" s="606"/>
      <c r="AF85" s="606"/>
      <c r="AG85" s="606"/>
      <c r="AH85" s="606"/>
      <c r="AI85" s="606"/>
      <c r="AJ85" s="606"/>
      <c r="AK85" s="802"/>
    </row>
    <row r="86" spans="1:37" ht="13.5" customHeight="1" x14ac:dyDescent="0.2"/>
    <row r="87" spans="1:37" ht="13.5" customHeight="1" x14ac:dyDescent="0.2">
      <c r="A87" s="803" t="s">
        <v>554</v>
      </c>
      <c r="B87" s="416"/>
      <c r="C87" s="416"/>
      <c r="D87" s="416"/>
      <c r="E87" s="416"/>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row>
    <row r="88" spans="1:37" ht="16.5" customHeight="1" x14ac:dyDescent="0.2">
      <c r="A88" s="416"/>
      <c r="B88" s="416"/>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row>
    <row r="89" spans="1:37" x14ac:dyDescent="0.2">
      <c r="A89" s="416"/>
      <c r="B89" s="416"/>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row>
    <row r="90" spans="1:37" ht="17.25" customHeight="1" x14ac:dyDescent="0.2">
      <c r="A90" s="416"/>
      <c r="B90" s="416"/>
      <c r="C90" s="416"/>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row>
    <row r="91" spans="1:37" ht="14.4" x14ac:dyDescent="0.2">
      <c r="A91" s="36"/>
      <c r="B91" s="36"/>
      <c r="C91" s="36"/>
      <c r="D91" s="36"/>
      <c r="E91" s="36"/>
      <c r="F91" s="36"/>
      <c r="G91" s="36"/>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row>
    <row r="92" spans="1:37" ht="14.4" x14ac:dyDescent="0.2">
      <c r="A92" s="36"/>
      <c r="B92" s="36"/>
      <c r="C92" s="36"/>
      <c r="D92" s="36"/>
      <c r="E92" s="36"/>
      <c r="F92" s="36"/>
      <c r="G92" s="36"/>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row>
    <row r="93" spans="1:37" ht="14.4" x14ac:dyDescent="0.2">
      <c r="A93" s="36"/>
      <c r="B93" s="36"/>
      <c r="C93" s="36"/>
      <c r="D93" s="36"/>
      <c r="E93" s="36"/>
      <c r="F93" s="36"/>
      <c r="G93" s="36"/>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row>
    <row r="94" spans="1:37" ht="14.4" x14ac:dyDescent="0.2">
      <c r="A94" s="36"/>
      <c r="B94" s="36"/>
      <c r="C94" s="36"/>
      <c r="D94" s="36"/>
      <c r="E94" s="36"/>
      <c r="F94" s="36"/>
      <c r="G94" s="36"/>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row>
    <row r="95" spans="1:37" ht="14.4" x14ac:dyDescent="0.2">
      <c r="A95" s="36"/>
      <c r="B95" s="36"/>
      <c r="C95" s="36"/>
      <c r="D95" s="36"/>
      <c r="E95" s="36"/>
      <c r="F95" s="36"/>
      <c r="G95" s="36"/>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row>
    <row r="96" spans="1:37" ht="14.4" x14ac:dyDescent="0.2">
      <c r="A96" s="36"/>
      <c r="B96" s="36"/>
      <c r="C96" s="36"/>
      <c r="D96" s="36"/>
      <c r="E96" s="36"/>
      <c r="F96" s="36"/>
      <c r="G96" s="36"/>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row>
    <row r="97" spans="1:37" ht="14.4" x14ac:dyDescent="0.2">
      <c r="A97" s="36"/>
      <c r="B97" s="36"/>
      <c r="C97" s="36"/>
      <c r="D97" s="36"/>
      <c r="E97" s="36"/>
      <c r="F97" s="36"/>
      <c r="G97" s="36"/>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row>
    <row r="98" spans="1:37" ht="14.4" x14ac:dyDescent="0.2">
      <c r="A98" s="36"/>
      <c r="B98" s="36"/>
      <c r="C98" s="36"/>
      <c r="D98" s="36"/>
      <c r="E98" s="36"/>
      <c r="F98" s="36"/>
      <c r="G98" s="36"/>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row>
    <row r="99" spans="1:37" ht="14.4" x14ac:dyDescent="0.2">
      <c r="A99" s="36"/>
      <c r="B99" s="36"/>
      <c r="C99" s="36"/>
      <c r="D99" s="36"/>
      <c r="E99" s="36"/>
      <c r="F99" s="36"/>
      <c r="G99" s="36"/>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row>
    <row r="100" spans="1:37" ht="14.4" x14ac:dyDescent="0.2">
      <c r="A100" s="36"/>
      <c r="B100" s="36"/>
      <c r="C100" s="36"/>
      <c r="D100" s="36"/>
      <c r="E100" s="36"/>
      <c r="F100" s="36"/>
      <c r="G100" s="36"/>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row>
  </sheetData>
  <sheetProtection sheet="1" selectLockedCells="1"/>
  <mergeCells count="13">
    <mergeCell ref="A71:AK85"/>
    <mergeCell ref="A87:AK90"/>
    <mergeCell ref="A1:AK1"/>
    <mergeCell ref="A8:AK8"/>
    <mergeCell ref="A9:AK23"/>
    <mergeCell ref="A25:AK25"/>
    <mergeCell ref="A26:AK40"/>
    <mergeCell ref="A56:AK70"/>
    <mergeCell ref="A41:AK55"/>
    <mergeCell ref="AE2:AK2"/>
    <mergeCell ref="AE3:AK3"/>
    <mergeCell ref="AE4:AK4"/>
    <mergeCell ref="B3:AC6"/>
  </mergeCells>
  <phoneticPr fontId="1"/>
  <pageMargins left="0.7" right="0.7" top="0.75" bottom="0.75" header="0.3" footer="0.3"/>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AD71"/>
  <sheetViews>
    <sheetView workbookViewId="0">
      <selection activeCell="AE2" sqref="AE2:AK2"/>
    </sheetView>
  </sheetViews>
  <sheetFormatPr defaultRowHeight="13.2" x14ac:dyDescent="0.2"/>
  <cols>
    <col min="1" max="1" width="3.77734375" customWidth="1"/>
    <col min="2" max="2" width="10.109375" customWidth="1"/>
    <col min="3" max="3" width="8.77734375" customWidth="1"/>
    <col min="5" max="6" width="9" customWidth="1"/>
    <col min="8" max="8" width="8.44140625" style="7" customWidth="1"/>
    <col min="9" max="9" width="8.44140625" customWidth="1"/>
    <col min="10" max="10" width="12.33203125" customWidth="1"/>
    <col min="11" max="11" width="28" style="32" customWidth="1"/>
    <col min="12" max="12" width="8" customWidth="1"/>
    <col min="13" max="13" width="9" customWidth="1"/>
    <col min="14" max="14" width="11.44140625" customWidth="1"/>
    <col min="15" max="15" width="14.88671875" customWidth="1"/>
    <col min="16" max="16" width="26" customWidth="1"/>
    <col min="17" max="17" width="9" customWidth="1"/>
    <col min="18" max="18" width="18.21875" customWidth="1"/>
    <col min="19" max="19" width="12.33203125" customWidth="1"/>
    <col min="20" max="20" width="18.109375" customWidth="1"/>
    <col min="21" max="21" width="9" customWidth="1"/>
    <col min="22" max="23" width="22" customWidth="1"/>
    <col min="24" max="29" width="9" customWidth="1"/>
  </cols>
  <sheetData>
    <row r="1" spans="1:20" ht="129.75" customHeight="1" x14ac:dyDescent="0.2">
      <c r="A1" s="414" t="s">
        <v>492</v>
      </c>
      <c r="B1" s="414"/>
      <c r="C1" s="414"/>
      <c r="D1" s="414"/>
      <c r="E1" s="414"/>
      <c r="F1" s="414"/>
      <c r="G1" s="414"/>
      <c r="H1" s="414"/>
      <c r="I1" s="414"/>
      <c r="J1" s="414"/>
    </row>
    <row r="2" spans="1:20" ht="10.5" customHeight="1" x14ac:dyDescent="0.2">
      <c r="D2" s="174"/>
    </row>
    <row r="3" spans="1:20" x14ac:dyDescent="0.2">
      <c r="K3" s="177" t="s">
        <v>431</v>
      </c>
      <c r="O3" t="str">
        <f>PHONETIC(O4)</f>
        <v/>
      </c>
    </row>
    <row r="4" spans="1:20" ht="23.25" customHeight="1" x14ac:dyDescent="0.2">
      <c r="A4">
        <v>1</v>
      </c>
      <c r="B4" t="s">
        <v>5</v>
      </c>
      <c r="D4" s="834" t="str">
        <f>+T(+SUBSTITUTE(+TRIM(奨学生願書!W10)," ","　"))</f>
        <v/>
      </c>
      <c r="E4" s="835"/>
      <c r="F4" s="835"/>
      <c r="G4" s="836"/>
      <c r="H4" s="7" t="s">
        <v>486</v>
      </c>
      <c r="K4" s="33" t="str">
        <f>IF(+T(TEXT(D4,"標準"))="","「奨学生願書」シートで氏名を入力してください","OK")</f>
        <v>「奨学生願書」シートで氏名を入力してください</v>
      </c>
      <c r="N4">
        <f>+奨学生願書!B14</f>
        <v>0</v>
      </c>
      <c r="O4" t="str">
        <f>PHONETIC(O7)</f>
        <v/>
      </c>
    </row>
    <row r="5" spans="1:20" ht="23.25" customHeight="1" x14ac:dyDescent="0.2">
      <c r="A5">
        <v>2</v>
      </c>
      <c r="B5" t="s">
        <v>6</v>
      </c>
      <c r="D5" s="830" t="str">
        <f>+T(+ASC(+SUBSTITUTE(+TRIM(PHONETIC(奨学生願書!W9))," ","　")))</f>
        <v/>
      </c>
      <c r="E5" s="831"/>
      <c r="F5" s="831"/>
      <c r="G5" s="832"/>
      <c r="H5" s="7" t="s">
        <v>7</v>
      </c>
      <c r="K5" s="33" t="str">
        <f>IF(+ISBLANK(D5),"氏名ﾌﾘｶﾞﾅを入力してください","OK")</f>
        <v>OK</v>
      </c>
      <c r="L5" s="171" t="s">
        <v>409</v>
      </c>
      <c r="M5" s="171" t="s">
        <v>408</v>
      </c>
      <c r="N5" s="172" t="s">
        <v>407</v>
      </c>
      <c r="R5" s="6" t="s">
        <v>410</v>
      </c>
    </row>
    <row r="6" spans="1:20" ht="23.25" customHeight="1" x14ac:dyDescent="0.2">
      <c r="A6">
        <v>3</v>
      </c>
      <c r="B6" t="s">
        <v>143</v>
      </c>
      <c r="D6" s="837" t="str">
        <f>IF(+T(奨学生願書!B14)="",
+T(+CONCATENATE(奨学生願書!B15,"大学",N6)),
+T(奨学生願書!B14&amp;N6))</f>
        <v>大学大学院</v>
      </c>
      <c r="E6" s="838"/>
      <c r="F6" s="838"/>
      <c r="G6" s="839"/>
      <c r="H6" s="7" t="s">
        <v>488</v>
      </c>
      <c r="K6" s="33" t="str">
        <f>IF(+T(D6)="","「奨学生願書」シートで大学名を入力してください","OK")</f>
        <v>OK</v>
      </c>
      <c r="L6" s="172" t="str">
        <f>IF(+T(奨学生願書!T14)="","専攻","学科")</f>
        <v>専攻</v>
      </c>
      <c r="M6" s="172" t="str">
        <f>IF(+T(奨学生願書!J14)="","研究科","学部")</f>
        <v>研究科</v>
      </c>
      <c r="N6" s="172" t="str">
        <f>IF(+T(奨学生願書!B14)="","大学院","大学")</f>
        <v>大学院</v>
      </c>
      <c r="O6" s="162" t="s">
        <v>134</v>
      </c>
      <c r="R6" s="6" t="str">
        <f>IF(+T(奨学生願書!B14:G14)="",+T(奨学生願書!B15:F15)&amp;"大学",+T(奨学生願書!B14:G14)&amp;"大学")</f>
        <v>大学</v>
      </c>
    </row>
    <row r="7" spans="1:20" ht="23.25" customHeight="1" x14ac:dyDescent="0.2">
      <c r="A7">
        <v>4</v>
      </c>
      <c r="B7" t="s">
        <v>70</v>
      </c>
      <c r="D7" s="833" t="str">
        <f>+O7</f>
        <v/>
      </c>
      <c r="E7" s="833" t="e">
        <f>IF(+T(#REF!)="",+ASC(+PHONETIC(#REF!)),+ASC(+PHONETIC(#REF!)))</f>
        <v>#REF!</v>
      </c>
      <c r="F7" s="833" t="e">
        <f>IF(+T(#REF!)="",+ASC(+PHONETIC(#REF!)),+ASC(+PHONETIC(#REF!)))</f>
        <v>#REF!</v>
      </c>
      <c r="G7" s="833" t="e">
        <f>IF(+T(#REF!)="",+ASC(+PHONETIC(#REF!)),+ASC(+PHONETIC(#REF!)))</f>
        <v>#REF!</v>
      </c>
      <c r="H7" s="7" t="s">
        <v>489</v>
      </c>
      <c r="K7" s="33" t="str">
        <f>IF(+T(D7)="","大学ﾌﾘｶﾞﾅを入力してください","OK")</f>
        <v>大学ﾌﾘｶﾞﾅを入力してください</v>
      </c>
      <c r="O7" s="161" t="str">
        <f>IF(+T(奨学生願書!B14:G14)="",+ASC(+PHONETIC(奨学生願書!B15:F15)),+ASC(+PHONETIC(奨学生願書!B14:G14)))</f>
        <v/>
      </c>
    </row>
    <row r="8" spans="1:20" ht="23.25" customHeight="1" x14ac:dyDescent="0.2">
      <c r="A8">
        <v>5</v>
      </c>
      <c r="B8" t="s">
        <v>136</v>
      </c>
      <c r="D8" s="826" t="str">
        <f>IF(+T(奨学生願書!J14:Q14)="",+T(奨学生願書!J15:O15)&amp;M6,+T(奨学生願書!J14:Q14)&amp;M6)</f>
        <v>研究科</v>
      </c>
      <c r="E8" s="826"/>
      <c r="F8" s="826"/>
      <c r="G8" s="826"/>
      <c r="H8" s="7" t="s">
        <v>487</v>
      </c>
      <c r="K8" s="33" t="str">
        <f>IF(+T(D8)="","「奨学生願書」シートで学部名を入力してください","OK")</f>
        <v>OK</v>
      </c>
      <c r="R8" s="5" t="s">
        <v>189</v>
      </c>
      <c r="S8" s="6" t="s">
        <v>190</v>
      </c>
      <c r="T8" s="6"/>
    </row>
    <row r="9" spans="1:20" ht="23.25" customHeight="1" x14ac:dyDescent="0.2">
      <c r="A9">
        <v>6</v>
      </c>
      <c r="B9" t="s">
        <v>137</v>
      </c>
      <c r="D9" s="826" t="str">
        <f>IF(+T(奨学生願書!T14:AC14)="",+T(奨学生願書!S15:W15)&amp;L6,+T(奨学生願書!T14:AC14)&amp;L6)</f>
        <v>専攻</v>
      </c>
      <c r="E9" s="826"/>
      <c r="F9" s="826"/>
      <c r="G9" s="826"/>
      <c r="H9" s="7" t="s">
        <v>474</v>
      </c>
      <c r="K9" s="33" t="str">
        <f>IF(+T(D9)="","「奨学生願書」シートで学部名を入力してください","OK")</f>
        <v>OK</v>
      </c>
      <c r="L9" s="161" t="s">
        <v>138</v>
      </c>
      <c r="M9" s="161"/>
      <c r="N9" s="163" t="s">
        <v>111</v>
      </c>
      <c r="O9" s="163" t="s">
        <v>80</v>
      </c>
      <c r="P9" s="161" t="s">
        <v>108</v>
      </c>
      <c r="R9" s="122" t="e">
        <f>TEXT(+VLOOKUP(R6,S9:T60,2,0),1)</f>
        <v>#N/A</v>
      </c>
      <c r="S9" s="161" t="s">
        <v>144</v>
      </c>
      <c r="T9" s="161" t="s">
        <v>391</v>
      </c>
    </row>
    <row r="10" spans="1:20" ht="23.25" customHeight="1" thickBot="1" x14ac:dyDescent="0.25">
      <c r="A10">
        <v>7</v>
      </c>
      <c r="B10" t="s">
        <v>71</v>
      </c>
      <c r="D10" s="31" t="str">
        <f>IF(M10="","",ASC(M10))</f>
        <v>0</v>
      </c>
      <c r="E10" s="8"/>
      <c r="F10" s="9" t="s">
        <v>81</v>
      </c>
      <c r="G10" s="8"/>
      <c r="I10" t="s">
        <v>432</v>
      </c>
      <c r="K10" s="33" t="str">
        <f>IF(+N(D10)=0, "「奨学生願書」シートで学年を入力してください",
                                                          "OK" )</f>
        <v>「奨学生願書」シートで学年を入力してください</v>
      </c>
      <c r="L10" s="163"/>
      <c r="M10" s="162">
        <f>IF(+ISBLANK(奨学生願書!AF14),
奨学生願書!AF15,
奨学生願書!AF14)</f>
        <v>0</v>
      </c>
      <c r="N10" s="164" t="s">
        <v>405</v>
      </c>
      <c r="O10" s="164" t="s">
        <v>312</v>
      </c>
      <c r="P10" s="166" t="s">
        <v>399</v>
      </c>
      <c r="S10" s="161" t="s">
        <v>434</v>
      </c>
      <c r="T10" s="161" t="s">
        <v>483</v>
      </c>
    </row>
    <row r="11" spans="1:20" ht="23.25" customHeight="1" thickBot="1" x14ac:dyDescent="0.25">
      <c r="A11">
        <v>8</v>
      </c>
      <c r="B11" t="s">
        <v>82</v>
      </c>
      <c r="D11" s="14" t="s">
        <v>80</v>
      </c>
      <c r="E11" s="220" t="str">
        <f>IF(+TEXT('履歴書(1)'!E11,"標準")="0","",+TEXT('履歴書(1)'!E11,"標準"))</f>
        <v/>
      </c>
      <c r="F11" s="14" t="s">
        <v>84</v>
      </c>
      <c r="G11" s="84" t="str">
        <f>IF(+TEXT('履歴書(1)'!M11,"標準")="0","",+TEXT('履歴書(1)'!M11,"標準"))</f>
        <v/>
      </c>
      <c r="K11" s="33" t="str">
        <f>IF(+T(E11)="","「履歴書（1）」シートで学生区分を入力してください",
  IF(+T(G11)="","「履歴書（1）」シートで奨学生区分を入力してください","OK"))</f>
        <v>「履歴書（1）」シートで学生区分を入力してください</v>
      </c>
      <c r="N11" s="164" t="s">
        <v>83</v>
      </c>
      <c r="O11" s="164" t="s">
        <v>85</v>
      </c>
      <c r="P11" s="166" t="s">
        <v>272</v>
      </c>
      <c r="S11" s="161" t="s">
        <v>145</v>
      </c>
      <c r="T11" s="161" t="s">
        <v>393</v>
      </c>
    </row>
    <row r="12" spans="1:20" ht="23.25" customHeight="1" thickBot="1" x14ac:dyDescent="0.25">
      <c r="A12">
        <v>9</v>
      </c>
      <c r="B12" t="s">
        <v>110</v>
      </c>
      <c r="D12" s="10"/>
      <c r="F12" s="10"/>
      <c r="G12" s="84" t="str">
        <f>IF(+TEXT(奨学生願書!AG13,"標準")="0","",+TEXT(奨学生願書!AG13,"標準"))</f>
        <v/>
      </c>
      <c r="K12" s="33" t="str">
        <f>IF(+T(G12)="","性別を「奨学生願書」シートで入力ください","OK")</f>
        <v>性別を「奨学生願書」シートで入力ください</v>
      </c>
      <c r="N12" s="165"/>
      <c r="O12" s="164" t="s">
        <v>86</v>
      </c>
      <c r="P12" s="166" t="s">
        <v>273</v>
      </c>
      <c r="S12" s="161" t="s">
        <v>146</v>
      </c>
      <c r="T12" s="161" t="s">
        <v>349</v>
      </c>
    </row>
    <row r="13" spans="1:20" ht="23.25" customHeight="1" thickBot="1" x14ac:dyDescent="0.25">
      <c r="A13">
        <v>10</v>
      </c>
      <c r="B13" t="s">
        <v>88</v>
      </c>
      <c r="D13" s="10"/>
      <c r="F13" s="846" t="str">
        <f>IF(+TEXT('履歴書(1)'!E12,"標準")="0","",+TEXT('履歴書(1)'!E12,"標準"))</f>
        <v/>
      </c>
      <c r="G13" s="847" t="str">
        <f>IF(+TEXT('履歴書(1)'!E13,"標準")="0","",+TEXT('履歴書(1)'!E13,"標準"))</f>
        <v/>
      </c>
      <c r="K13" s="33" t="str">
        <f>IF(+ISBLANK(F13)="","学生区分をプルダウンメニューから入力してください","OK")</f>
        <v>OK</v>
      </c>
      <c r="O13" s="165" t="s">
        <v>87</v>
      </c>
      <c r="P13" s="166" t="s">
        <v>274</v>
      </c>
      <c r="S13" s="161" t="s">
        <v>147</v>
      </c>
      <c r="T13" s="161" t="s">
        <v>350</v>
      </c>
    </row>
    <row r="14" spans="1:20" ht="14.25" customHeight="1" thickBot="1" x14ac:dyDescent="0.25">
      <c r="D14" s="20" t="s">
        <v>117</v>
      </c>
      <c r="E14" s="21" t="s">
        <v>118</v>
      </c>
      <c r="F14" s="20" t="s">
        <v>119</v>
      </c>
      <c r="G14" s="10"/>
      <c r="K14" s="33"/>
      <c r="L14" s="161" t="s">
        <v>133</v>
      </c>
      <c r="M14" s="160"/>
      <c r="P14" s="166" t="s">
        <v>275</v>
      </c>
      <c r="S14" s="161" t="s">
        <v>148</v>
      </c>
      <c r="T14" s="161" t="s">
        <v>351</v>
      </c>
    </row>
    <row r="15" spans="1:20" ht="21" customHeight="1" thickBot="1" x14ac:dyDescent="0.25">
      <c r="A15">
        <v>11</v>
      </c>
      <c r="B15" t="s">
        <v>114</v>
      </c>
      <c r="D15" s="90" t="str">
        <f>IF(L15="0","",L15)</f>
        <v/>
      </c>
      <c r="E15" s="87" t="str">
        <f>ASC(奨学生願書!M13)</f>
        <v/>
      </c>
      <c r="F15" s="91" t="str">
        <f>ASC(奨学生願書!P13)</f>
        <v/>
      </c>
      <c r="G15" s="14" t="s">
        <v>95</v>
      </c>
      <c r="H15" s="96" t="str">
        <f>IF(M15="0","",ASC(M15))</f>
        <v/>
      </c>
      <c r="K15" s="72" t="str">
        <f>IF(+TEXT(D15,"標準")="","「奨学生願書」シートで生年月日を入力してください",IF(+TEXT(H15,"標準")="","年齢を入力してください","OK"))</f>
        <v>「奨学生願書」シートで生年月日を入力してください</v>
      </c>
      <c r="L15" s="161" t="str">
        <f>+TEXT(奨学生願書!H13,"標準")</f>
        <v>0</v>
      </c>
      <c r="M15" s="161" t="str">
        <f>+TEXT(奨学生願書!Z13,"標準")</f>
        <v>0</v>
      </c>
      <c r="P15" s="166" t="s">
        <v>276</v>
      </c>
      <c r="S15" s="161" t="s">
        <v>149</v>
      </c>
      <c r="T15" s="161" t="s">
        <v>352</v>
      </c>
    </row>
    <row r="16" spans="1:20" ht="21" customHeight="1" x14ac:dyDescent="0.2">
      <c r="A16">
        <v>12</v>
      </c>
      <c r="B16" t="s">
        <v>115</v>
      </c>
      <c r="D16" s="92" t="str">
        <f>IF(L16="0","",L16)</f>
        <v/>
      </c>
      <c r="E16" s="83" t="str">
        <f>ASC(奨学生願書!M25)</f>
        <v/>
      </c>
      <c r="F16" s="93" t="str">
        <f>ASC(奨学生願書!P25)</f>
        <v/>
      </c>
      <c r="G16" s="10"/>
      <c r="K16" s="33" t="str">
        <f>IF(+TEXT(D16,"標準")="","「奨学生願書」シートで支給開始予定日を入力してください","OK")</f>
        <v>「奨学生願書」シートで支給開始予定日を入力してください</v>
      </c>
      <c r="L16" s="161" t="str">
        <f>+TEXT(奨学生願書!H25,"標準")</f>
        <v>0</v>
      </c>
      <c r="M16" s="7" t="s">
        <v>135</v>
      </c>
      <c r="P16" s="166" t="s">
        <v>277</v>
      </c>
      <c r="S16" s="161" t="s">
        <v>150</v>
      </c>
      <c r="T16" s="161" t="s">
        <v>353</v>
      </c>
    </row>
    <row r="17" spans="1:30" ht="21" customHeight="1" x14ac:dyDescent="0.2">
      <c r="A17">
        <v>13</v>
      </c>
      <c r="B17" t="s">
        <v>116</v>
      </c>
      <c r="D17" s="92" t="str">
        <f>IF(L17="0","",L17)</f>
        <v/>
      </c>
      <c r="E17" s="83" t="str">
        <f>ASC(奨学生願書!M26)</f>
        <v/>
      </c>
      <c r="F17" s="93" t="str">
        <f>ASC(奨学生願書!P26)</f>
        <v/>
      </c>
      <c r="G17" s="10"/>
      <c r="K17" s="33" t="str">
        <f>IF(+TEXT(D17,"標準")="","「奨学生願書」シートで生年月日を入力してください","OK")</f>
        <v>「奨学生願書」シートで生年月日を入力してください</v>
      </c>
      <c r="L17" s="161" t="str">
        <f>+TEXT(奨学生願書!H26,"標準")</f>
        <v>0</v>
      </c>
      <c r="P17" s="166" t="s">
        <v>278</v>
      </c>
      <c r="S17" s="161" t="s">
        <v>151</v>
      </c>
      <c r="T17" s="161" t="s">
        <v>354</v>
      </c>
    </row>
    <row r="18" spans="1:30" ht="21" customHeight="1" x14ac:dyDescent="0.2">
      <c r="A18">
        <v>14</v>
      </c>
      <c r="B18" t="s">
        <v>120</v>
      </c>
      <c r="D18" s="92" t="str">
        <f>IF(L18="0","",L18)</f>
        <v/>
      </c>
      <c r="E18" s="83" t="str">
        <f>ASC(奨学生願書!M23)</f>
        <v/>
      </c>
      <c r="F18" s="93" t="str">
        <f>ASC(奨学生願書!P23)</f>
        <v/>
      </c>
      <c r="G18" s="10"/>
      <c r="K18" s="33" t="str">
        <f>IF(+TEXT(D18,"標準")="","「奨学生願書」シートで生年月日を入力してください","OK")</f>
        <v>「奨学生願書」シートで生年月日を入力してください</v>
      </c>
      <c r="L18" s="161" t="str">
        <f>+TEXT(奨学生願書!H23,"標準")</f>
        <v>0</v>
      </c>
      <c r="P18" s="166" t="s">
        <v>279</v>
      </c>
      <c r="S18" s="161" t="s">
        <v>152</v>
      </c>
      <c r="T18" s="161" t="s">
        <v>355</v>
      </c>
    </row>
    <row r="19" spans="1:30" ht="21" customHeight="1" thickBot="1" x14ac:dyDescent="0.25">
      <c r="A19">
        <v>15</v>
      </c>
      <c r="B19" t="s">
        <v>121</v>
      </c>
      <c r="D19" s="94" t="str">
        <f>IF(L19="0","",L19)</f>
        <v/>
      </c>
      <c r="E19" s="86" t="str">
        <f>ASC(奨学生願書!M24)</f>
        <v/>
      </c>
      <c r="F19" s="95" t="str">
        <f>ASC(奨学生願書!P24)</f>
        <v/>
      </c>
      <c r="G19" s="10"/>
      <c r="K19" s="33" t="str">
        <f>IF(+TEXT(D19,"標準")="","「奨学生願書」シートで生年月日を入力してください","OK")</f>
        <v>「奨学生願書」シートで生年月日を入力してください</v>
      </c>
      <c r="L19" s="168" t="str">
        <f>+TEXT(奨学生願書!H24,"標準")</f>
        <v>0</v>
      </c>
      <c r="P19" s="166" t="s">
        <v>280</v>
      </c>
      <c r="S19" s="161" t="s">
        <v>153</v>
      </c>
      <c r="T19" s="161" t="s">
        <v>356</v>
      </c>
    </row>
    <row r="20" spans="1:30" ht="23.25" customHeight="1" thickBot="1" x14ac:dyDescent="0.25">
      <c r="A20">
        <v>16</v>
      </c>
      <c r="B20" t="s">
        <v>72</v>
      </c>
      <c r="D20" s="840" t="str">
        <f>ASC(奨学生願書!G18)</f>
        <v/>
      </c>
      <c r="E20" s="841"/>
      <c r="K20" s="33" t="str">
        <f>IF(+T(D20)="","「奨学生願書」シートで郵便番号を入力してください","OK")</f>
        <v>「奨学生願書」シートで郵便番号を入力してください</v>
      </c>
      <c r="L20" s="144"/>
      <c r="P20" s="166" t="s">
        <v>281</v>
      </c>
      <c r="S20" s="161" t="s">
        <v>154</v>
      </c>
      <c r="T20" s="161" t="s">
        <v>357</v>
      </c>
    </row>
    <row r="21" spans="1:30" ht="21" customHeight="1" x14ac:dyDescent="0.2">
      <c r="A21">
        <v>17</v>
      </c>
      <c r="B21" t="s">
        <v>73</v>
      </c>
      <c r="C21" s="1"/>
      <c r="D21" s="827" t="str">
        <f>ASC(IF(+TEXT(奨学生願書!L19,"標準")="0","",+TEXT(奨学生願書!L19,"標準")))</f>
        <v/>
      </c>
      <c r="E21" s="828"/>
      <c r="F21" s="828"/>
      <c r="G21" s="829"/>
      <c r="H21" s="7" t="s">
        <v>139</v>
      </c>
      <c r="K21" s="33" t="str">
        <f>IF(+TEXT(D17,"標準")="","「奨学生願書」シートで住所を入力してください","OK")</f>
        <v>「奨学生願書」シートで住所を入力してください</v>
      </c>
      <c r="P21" s="166" t="s">
        <v>282</v>
      </c>
      <c r="S21" s="161" t="s">
        <v>155</v>
      </c>
      <c r="T21" s="161" t="s">
        <v>358</v>
      </c>
    </row>
    <row r="22" spans="1:30" ht="21" customHeight="1" x14ac:dyDescent="0.2">
      <c r="A22">
        <v>18</v>
      </c>
      <c r="B22" t="s">
        <v>74</v>
      </c>
      <c r="D22" s="817" t="str">
        <f>ASC(IF(+TEXT(奨学生願書!L20,"標準")="0","",+TEXT(奨学生願書!L20,"標準")))</f>
        <v/>
      </c>
      <c r="E22" s="813"/>
      <c r="F22" s="813"/>
      <c r="G22" s="818"/>
      <c r="H22" s="7" t="s">
        <v>140</v>
      </c>
      <c r="K22" s="33" t="str">
        <f>IF(+TEXT(D22,"標準")="","住所2を入力してください。住所1で記入済の場合、このメッセージは無視してください。","OK")</f>
        <v>住所2を入力してください。住所1で記入済の場合、このメッセージは無視してください。</v>
      </c>
      <c r="P22" s="166" t="s">
        <v>283</v>
      </c>
      <c r="S22" s="161" t="s">
        <v>156</v>
      </c>
      <c r="T22" s="161" t="s">
        <v>359</v>
      </c>
    </row>
    <row r="23" spans="1:30" ht="21" customHeight="1" x14ac:dyDescent="0.2">
      <c r="A23">
        <v>19</v>
      </c>
      <c r="B23" t="s">
        <v>75</v>
      </c>
      <c r="D23" s="857"/>
      <c r="E23" s="858"/>
      <c r="F23" s="858"/>
      <c r="G23" s="859"/>
      <c r="H23" s="7" t="s">
        <v>493</v>
      </c>
      <c r="K23" s="33"/>
      <c r="P23" s="166" t="s">
        <v>284</v>
      </c>
      <c r="S23" s="161" t="s">
        <v>157</v>
      </c>
      <c r="T23" s="161" t="s">
        <v>360</v>
      </c>
    </row>
    <row r="24" spans="1:30" ht="21" customHeight="1" x14ac:dyDescent="0.2">
      <c r="A24">
        <v>20</v>
      </c>
      <c r="B24" t="s">
        <v>76</v>
      </c>
      <c r="D24" s="817" t="str">
        <f>ASC(IF(+TEXT(奨学生願書!F21,"標準")="0","",+TEXT(奨学生願書!F21,"標準")))</f>
        <v/>
      </c>
      <c r="E24" s="813"/>
      <c r="F24" s="813"/>
      <c r="G24" s="818"/>
      <c r="K24" s="33" t="str">
        <f>IF(+TEXT(D24,"標準")="","「奨学生願書」シートで電話番号を入力してください","OK")</f>
        <v>「奨学生願書」シートで電話番号を入力してください</v>
      </c>
      <c r="P24" s="166" t="s">
        <v>109</v>
      </c>
      <c r="S24" s="161" t="s">
        <v>158</v>
      </c>
      <c r="T24" s="161" t="s">
        <v>361</v>
      </c>
    </row>
    <row r="25" spans="1:30" ht="21" customHeight="1" x14ac:dyDescent="0.2">
      <c r="A25">
        <v>21</v>
      </c>
      <c r="B25" t="s">
        <v>77</v>
      </c>
      <c r="D25" s="817" t="str">
        <f>ASC(IF(+TEXT(奨学生願書!F22,"標準")="0","",+TEXT(奨学生願書!F22,"標準")))</f>
        <v/>
      </c>
      <c r="E25" s="813"/>
      <c r="F25" s="813"/>
      <c r="G25" s="818"/>
      <c r="I25" s="228" t="s">
        <v>567</v>
      </c>
      <c r="K25" s="33" t="str">
        <f>IF(+TEXT(D25,"標準")="","「奨学生願書」シートで本人携帯番号を入力してください","OK")</f>
        <v>「奨学生願書」シートで本人携帯番号を入力してください</v>
      </c>
      <c r="P25" s="166" t="s">
        <v>285</v>
      </c>
      <c r="S25" s="161" t="s">
        <v>159</v>
      </c>
      <c r="T25" s="161" t="s">
        <v>362</v>
      </c>
    </row>
    <row r="26" spans="1:30" ht="21" customHeight="1" x14ac:dyDescent="0.2">
      <c r="A26">
        <v>22</v>
      </c>
      <c r="B26" t="s">
        <v>78</v>
      </c>
      <c r="D26" s="850" t="str">
        <f>IF(+TEXT(奨学生願書!U21,"標準")="0","",+TEXT(奨学生願書!U21,"標準"))</f>
        <v/>
      </c>
      <c r="E26" s="813"/>
      <c r="F26" s="813"/>
      <c r="G26" s="818"/>
      <c r="I26" s="229">
        <f>IF(D26="",IF(D27="",3,2),1)</f>
        <v>3</v>
      </c>
      <c r="K26" s="33" t="str">
        <f>IF(+TEXT(D26,"標準")="","「奨学生願書」シートでPCメールアドレスを入力してください","OK")</f>
        <v>「奨学生願書」シートでPCメールアドレスを入力してください</v>
      </c>
      <c r="P26" s="166" t="s">
        <v>286</v>
      </c>
      <c r="S26" s="161" t="s">
        <v>160</v>
      </c>
      <c r="T26" s="161" t="s">
        <v>363</v>
      </c>
    </row>
    <row r="27" spans="1:30" ht="21" customHeight="1" thickBot="1" x14ac:dyDescent="0.25">
      <c r="A27">
        <v>23</v>
      </c>
      <c r="B27" t="s">
        <v>79</v>
      </c>
      <c r="D27" s="851" t="str">
        <f>IF(+TEXT(奨学生願書!U22,"標準")="0","",+TEXT(奨学生願書!U22,"標準"))</f>
        <v/>
      </c>
      <c r="E27" s="852"/>
      <c r="F27" s="852"/>
      <c r="G27" s="853"/>
      <c r="K27" s="33" t="str">
        <f>IF(+TEXT(D27,"標準")="","「奨学生願書」シートで携帯メールアドレスを入力してください","OK")</f>
        <v>「奨学生願書」シートで携帯メールアドレスを入力してください</v>
      </c>
      <c r="P27" s="166" t="s">
        <v>285</v>
      </c>
      <c r="S27" s="161" t="s">
        <v>161</v>
      </c>
      <c r="T27" s="161" t="s">
        <v>364</v>
      </c>
    </row>
    <row r="28" spans="1:30" ht="23.25" customHeight="1" thickBot="1" x14ac:dyDescent="0.25">
      <c r="A28">
        <v>24</v>
      </c>
      <c r="B28" t="s">
        <v>89</v>
      </c>
      <c r="D28" s="854" t="str">
        <f>IF(+TEXT('履歴書(1)'!U17,"標準")="0","",+TEXT('履歴書(1)'!U17,"標準"))</f>
        <v/>
      </c>
      <c r="E28" s="855" t="str">
        <f>IF(+TEXT('履歴書(1)'!E28,"標準")="0","",+TEXT('履歴書(1)'!E28,"標準"))</f>
        <v/>
      </c>
      <c r="F28" s="855" t="str">
        <f>IF(+TEXT('履歴書(1)'!F28,"標準")="0","",+TEXT('履歴書(1)'!F28,"標準"))</f>
        <v/>
      </c>
      <c r="G28" s="856" t="str">
        <f>IF(+TEXT('履歴書(1)'!G28,"標準")="0","",+TEXT('履歴書(1)'!G28,"標準"))</f>
        <v/>
      </c>
      <c r="K28" s="33" t="str">
        <f>IF(+ISBLANK(D28),"「奨学生願書」シートで出身高校名を入力してください","OK")</f>
        <v>OK</v>
      </c>
      <c r="P28" s="166" t="s">
        <v>287</v>
      </c>
      <c r="S28" s="161" t="s">
        <v>162</v>
      </c>
      <c r="T28" s="161" t="s">
        <v>365</v>
      </c>
    </row>
    <row r="29" spans="1:30" ht="23.25" customHeight="1" thickBot="1" x14ac:dyDescent="0.25">
      <c r="A29">
        <v>25</v>
      </c>
      <c r="B29" t="s">
        <v>491</v>
      </c>
      <c r="D29" s="854" t="str">
        <f>IF(+TEXT('履歴書(1)'!U16,"標準")="0","",+TEXT('履歴書(1)'!U16,"標準"))</f>
        <v/>
      </c>
      <c r="E29" s="855" t="str">
        <f>IF(+TEXT('履歴書(1)'!E29,"標準")="0","",+TEXT('履歴書(1)'!E29,"標準"))</f>
        <v/>
      </c>
      <c r="F29" s="855" t="str">
        <f>IF(+TEXT('履歴書(1)'!F29,"標準")="0","",+TEXT('履歴書(1)'!F29,"標準"))</f>
        <v/>
      </c>
      <c r="G29" s="856" t="str">
        <f>IF(+TEXT('履歴書(1)'!G29,"標準")="0","",+TEXT('履歴書(1)'!G29,"標準"))</f>
        <v/>
      </c>
      <c r="H29" s="843" t="s">
        <v>122</v>
      </c>
      <c r="I29" s="844"/>
      <c r="J29" s="844"/>
      <c r="K29" s="34" t="s">
        <v>141</v>
      </c>
      <c r="L29" s="209" t="s">
        <v>532</v>
      </c>
      <c r="P29" s="166" t="s">
        <v>288</v>
      </c>
      <c r="S29" s="161" t="s">
        <v>163</v>
      </c>
      <c r="T29" s="161" t="s">
        <v>366</v>
      </c>
    </row>
    <row r="30" spans="1:30" ht="23.25" customHeight="1" thickBot="1" x14ac:dyDescent="0.25">
      <c r="A30">
        <v>26</v>
      </c>
      <c r="B30" t="s">
        <v>90</v>
      </c>
      <c r="D30" s="854">
        <f>IF(L30="","",L30)</f>
        <v>0</v>
      </c>
      <c r="E30" s="855"/>
      <c r="F30" s="855"/>
      <c r="G30" s="856"/>
      <c r="H30" s="7" t="s">
        <v>91</v>
      </c>
      <c r="K30" s="33" t="str">
        <f>IF('履歴書(1)'!E11="学部生","OK",
IF(+ISBLANK(D30),"「奨学生願書」シートで出身大学、学部名を入力してください","OK"))</f>
        <v>OK</v>
      </c>
      <c r="L30" s="210">
        <f>IF('履歴書(1)'!E11="学部生","",'履歴書(1)'!U21)</f>
        <v>0</v>
      </c>
      <c r="M30" s="33"/>
      <c r="N30" s="33"/>
      <c r="O30" s="33"/>
      <c r="P30" s="184" t="s">
        <v>289</v>
      </c>
      <c r="Q30" s="33"/>
      <c r="R30" s="33"/>
      <c r="S30" s="183" t="s">
        <v>480</v>
      </c>
      <c r="T30" s="183" t="s">
        <v>479</v>
      </c>
      <c r="U30" s="33"/>
      <c r="V30" s="33"/>
      <c r="W30" s="33"/>
      <c r="X30" s="33"/>
      <c r="Y30" s="33"/>
      <c r="Z30" s="33"/>
      <c r="AA30" s="33"/>
      <c r="AB30" s="33"/>
      <c r="AC30" s="33"/>
      <c r="AD30" s="33"/>
    </row>
    <row r="31" spans="1:30" ht="23.25" customHeight="1" thickBot="1" x14ac:dyDescent="0.25">
      <c r="A31">
        <v>27</v>
      </c>
      <c r="B31" t="s">
        <v>92</v>
      </c>
      <c r="D31" s="18" t="s">
        <v>112</v>
      </c>
      <c r="E31" s="207">
        <f>+奨学生願書!G16</f>
        <v>0</v>
      </c>
      <c r="F31" s="19" t="s">
        <v>113</v>
      </c>
      <c r="G31" s="207">
        <f>+奨学生願書!Q16</f>
        <v>0</v>
      </c>
      <c r="H31" s="819" t="s">
        <v>332</v>
      </c>
      <c r="I31" s="819"/>
      <c r="J31" s="819"/>
      <c r="K31" s="33" t="str">
        <f>IF(N(E31)=0,"GPAを入力して下さい",IF(N(G31)=0,"単位数を入力してください",
                                                          "OK" ))</f>
        <v>GPAを入力して下さい</v>
      </c>
      <c r="L31" s="180"/>
      <c r="P31" s="166" t="s">
        <v>481</v>
      </c>
      <c r="S31" s="161" t="s">
        <v>164</v>
      </c>
      <c r="T31" s="161" t="s">
        <v>367</v>
      </c>
    </row>
    <row r="32" spans="1:30" ht="23.25" customHeight="1" thickBot="1" x14ac:dyDescent="0.25">
      <c r="A32">
        <v>28</v>
      </c>
      <c r="B32" t="s">
        <v>93</v>
      </c>
      <c r="D32" s="11" t="s">
        <v>94</v>
      </c>
      <c r="E32" s="11" t="s">
        <v>95</v>
      </c>
      <c r="F32" s="821" t="s">
        <v>96</v>
      </c>
      <c r="G32" s="821"/>
      <c r="H32" s="819"/>
      <c r="I32" s="819"/>
      <c r="J32" s="819"/>
      <c r="K32" s="33"/>
      <c r="L32" s="218"/>
      <c r="N32" s="162" t="s">
        <v>97</v>
      </c>
      <c r="P32" s="166" t="s">
        <v>482</v>
      </c>
      <c r="S32" s="161" t="s">
        <v>165</v>
      </c>
      <c r="T32" s="161" t="s">
        <v>368</v>
      </c>
    </row>
    <row r="33" spans="1:27" ht="21" customHeight="1" x14ac:dyDescent="0.2">
      <c r="A33">
        <v>29</v>
      </c>
      <c r="D33" s="85" t="str">
        <f>IF(+TEXT(家計状況調書!M9,"標準")="0","",+TEXT(家計状況調書!M9,"標準"))</f>
        <v/>
      </c>
      <c r="E33" s="87" t="str">
        <f>IF(+TEXT(家計状況調書!P9,"標準")="0","",+TEXT(家計状況調書!P9,"標準"))</f>
        <v/>
      </c>
      <c r="F33" s="848" t="str">
        <f>IF(+TEXT(家計状況調書!S9,"標準")="0","",+TEXT(家計状況調書!S9,"標準"))</f>
        <v/>
      </c>
      <c r="G33" s="849" t="str">
        <f>IF(+TEXT(家計状況調書!R9,"標準")="","",+TEXT(家計状況調書!R9,"標準"))</f>
        <v>0</v>
      </c>
      <c r="H33" s="819" t="s">
        <v>490</v>
      </c>
      <c r="I33" s="820"/>
      <c r="J33" s="820"/>
      <c r="K33" s="34" t="s">
        <v>141</v>
      </c>
      <c r="L33" s="219"/>
      <c r="N33" s="173" t="s">
        <v>98</v>
      </c>
      <c r="P33" s="166" t="s">
        <v>292</v>
      </c>
      <c r="S33" s="161" t="s">
        <v>166</v>
      </c>
      <c r="T33" s="161" t="s">
        <v>369</v>
      </c>
    </row>
    <row r="34" spans="1:27" ht="21" customHeight="1" x14ac:dyDescent="0.2">
      <c r="A34">
        <v>30</v>
      </c>
      <c r="D34" s="88" t="str">
        <f>IF(+TEXT(家計状況調書!M10,"標準")="0","",+TEXT(家計状況調書!M10,"標準"))</f>
        <v/>
      </c>
      <c r="E34" s="83" t="str">
        <f>IF(+TEXT(家計状況調書!P10,"標準")="0","",+TEXT(家計状況調書!P10,"標準"))</f>
        <v/>
      </c>
      <c r="F34" s="822" t="str">
        <f>IF(+TEXT(家計状況調書!S10,"標準")="0","",+TEXT(家計状況調書!S10,"標準"))</f>
        <v/>
      </c>
      <c r="G34" s="823" t="str">
        <f>IF(+TEXT(家計状況調書!R10,"標準")="","",+TEXT(家計状況調書!R10,"標準"))</f>
        <v>0</v>
      </c>
      <c r="H34" s="820"/>
      <c r="I34" s="820"/>
      <c r="J34" s="820"/>
      <c r="K34" s="34" t="s">
        <v>141</v>
      </c>
      <c r="N34" s="173" t="s">
        <v>99</v>
      </c>
      <c r="P34" s="166" t="s">
        <v>293</v>
      </c>
      <c r="S34" s="161" t="s">
        <v>167</v>
      </c>
      <c r="T34" s="161" t="s">
        <v>370</v>
      </c>
    </row>
    <row r="35" spans="1:27" ht="21" customHeight="1" x14ac:dyDescent="0.2">
      <c r="A35">
        <v>31</v>
      </c>
      <c r="D35" s="88" t="str">
        <f>IF(+TEXT(家計状況調書!M11,"標準")="0","",+TEXT(家計状況調書!M11,"標準"))</f>
        <v/>
      </c>
      <c r="E35" s="83" t="str">
        <f>IF(+TEXT(家計状況調書!P11,"標準")="0","",+TEXT(家計状況調書!P11,"標準"))</f>
        <v/>
      </c>
      <c r="F35" s="822" t="str">
        <f>IF(+TEXT(家計状況調書!S11,"標準")="0","",+TEXT(家計状況調書!S11,"標準"))</f>
        <v/>
      </c>
      <c r="G35" s="823"/>
      <c r="H35" s="820"/>
      <c r="I35" s="820"/>
      <c r="J35" s="820"/>
      <c r="K35" s="34" t="s">
        <v>141</v>
      </c>
      <c r="N35" s="166" t="s">
        <v>100</v>
      </c>
      <c r="P35" s="166" t="s">
        <v>294</v>
      </c>
      <c r="S35" s="161" t="s">
        <v>168</v>
      </c>
      <c r="T35" s="161" t="s">
        <v>371</v>
      </c>
    </row>
    <row r="36" spans="1:27" ht="21" customHeight="1" x14ac:dyDescent="0.2">
      <c r="A36">
        <v>32</v>
      </c>
      <c r="D36" s="88" t="str">
        <f>IF(+TEXT(家計状況調書!M12,"標準")="0","",+TEXT(家計状況調書!M12,"標準"))</f>
        <v/>
      </c>
      <c r="E36" s="83" t="str">
        <f>IF(+TEXT(家計状況調書!P12,"標準")="0","",+TEXT(家計状況調書!P12,"標準"))</f>
        <v/>
      </c>
      <c r="F36" s="822" t="str">
        <f>IF(+TEXT(家計状況調書!S12,"標準")="0","",+TEXT(家計状況調書!S12,"標準"))</f>
        <v/>
      </c>
      <c r="G36" s="823" t="str">
        <f>IF(+TEXT(家計状況調書!R12,"標準")="","",+TEXT(家計状況調書!R12,"標準"))</f>
        <v>0</v>
      </c>
      <c r="H36" s="820"/>
      <c r="I36" s="820"/>
      <c r="J36" s="820"/>
      <c r="K36" s="34" t="s">
        <v>141</v>
      </c>
      <c r="N36" s="166" t="s">
        <v>101</v>
      </c>
      <c r="P36" s="166" t="s">
        <v>295</v>
      </c>
      <c r="S36" s="161" t="s">
        <v>169</v>
      </c>
      <c r="T36" s="161" t="s">
        <v>372</v>
      </c>
    </row>
    <row r="37" spans="1:27" ht="21" customHeight="1" x14ac:dyDescent="0.2">
      <c r="A37">
        <v>33</v>
      </c>
      <c r="D37" s="88" t="str">
        <f>IF(+TEXT(家計状況調書!M13,"標準")="0","",+TEXT(家計状況調書!M13,"標準"))</f>
        <v/>
      </c>
      <c r="E37" s="83" t="str">
        <f>IF(+TEXT(家計状況調書!P13,"標準")="0","",+TEXT(家計状況調書!P13,"標準"))</f>
        <v/>
      </c>
      <c r="F37" s="822" t="str">
        <f>IF(+TEXT(家計状況調書!S13,"標準")="0","",+TEXT(家計状況調書!S13,"標準"))</f>
        <v/>
      </c>
      <c r="G37" s="823" t="str">
        <f>IF(+TEXT(家計状況調書!R13,"標準")="","",+TEXT(家計状況調書!R13,"標準"))</f>
        <v>0</v>
      </c>
      <c r="H37" s="820"/>
      <c r="I37" s="820"/>
      <c r="J37" s="820"/>
      <c r="K37" s="34" t="s">
        <v>141</v>
      </c>
      <c r="N37" s="166" t="s">
        <v>102</v>
      </c>
      <c r="P37" s="166" t="s">
        <v>296</v>
      </c>
      <c r="S37" s="161" t="s">
        <v>170</v>
      </c>
      <c r="T37" s="161" t="s">
        <v>373</v>
      </c>
    </row>
    <row r="38" spans="1:27" ht="21" customHeight="1" x14ac:dyDescent="0.2">
      <c r="A38">
        <v>34</v>
      </c>
      <c r="D38" s="88" t="str">
        <f>IF(+TEXT(家計状況調書!M14,"標準")="0","",+TEXT(家計状況調書!M14,"標準"))</f>
        <v/>
      </c>
      <c r="E38" s="83" t="str">
        <f>IF(+TEXT(家計状況調書!P14,"標準")="0","",+TEXT(家計状況調書!P14,"標準"))</f>
        <v/>
      </c>
      <c r="F38" s="822" t="str">
        <f>IF(+TEXT(家計状況調書!S14,"標準")="0","",+TEXT(家計状況調書!S14,"標準"))</f>
        <v/>
      </c>
      <c r="G38" s="823" t="str">
        <f>IF(+TEXT(家計状況調書!R14,"標準")="","",+TEXT(家計状況調書!R14,"標準"))</f>
        <v>0</v>
      </c>
      <c r="H38" s="820"/>
      <c r="I38" s="820"/>
      <c r="J38" s="820"/>
      <c r="K38" s="34" t="s">
        <v>141</v>
      </c>
      <c r="N38" s="166" t="s">
        <v>103</v>
      </c>
      <c r="P38" s="166" t="s">
        <v>297</v>
      </c>
      <c r="S38" s="161" t="s">
        <v>629</v>
      </c>
      <c r="T38" s="161" t="s">
        <v>630</v>
      </c>
    </row>
    <row r="39" spans="1:27" ht="21" customHeight="1" thickBot="1" x14ac:dyDescent="0.25">
      <c r="A39">
        <v>35</v>
      </c>
      <c r="D39" s="89" t="str">
        <f>IF(+TEXT(家計状況調書!M15,"標準")="0","",+TEXT(家計状況調書!M15,"標準"))</f>
        <v/>
      </c>
      <c r="E39" s="86" t="str">
        <f>IF(+TEXT(家計状況調書!P15,"標準")="0","",+TEXT(家計状況調書!P15,"標準"))</f>
        <v/>
      </c>
      <c r="F39" s="824" t="str">
        <f>IF(+TEXT(家計状況調書!S15,"標準")="0","",+TEXT(家計状況調書!S15,"標準"))</f>
        <v/>
      </c>
      <c r="G39" s="825" t="str">
        <f>IF(+TEXT(家計状況調書!R15,"標準")="","",+TEXT(家計状況調書!R15,"標準"))</f>
        <v>0</v>
      </c>
      <c r="H39" s="820"/>
      <c r="I39" s="820"/>
      <c r="J39" s="820"/>
      <c r="K39" s="34" t="s">
        <v>141</v>
      </c>
      <c r="N39" s="166" t="s">
        <v>104</v>
      </c>
      <c r="P39" s="166" t="s">
        <v>298</v>
      </c>
      <c r="S39" s="161" t="s">
        <v>171</v>
      </c>
      <c r="T39" s="161" t="s">
        <v>374</v>
      </c>
    </row>
    <row r="40" spans="1:27" ht="23.25" customHeight="1" thickBot="1" x14ac:dyDescent="0.25">
      <c r="A40">
        <v>36</v>
      </c>
      <c r="B40" t="s">
        <v>106</v>
      </c>
      <c r="D40" s="217">
        <f>+家計状況調書!AA24/10</f>
        <v>0</v>
      </c>
      <c r="E40" s="7" t="s">
        <v>107</v>
      </c>
      <c r="H40" s="7" t="s">
        <v>397</v>
      </c>
      <c r="K40" s="33" t="str">
        <f>IF(+N(D40)=0, "「出願者の収支説明書」シートで年収を入力してください",
                                                          "OK" )</f>
        <v>「出願者の収支説明書」シートで年収を入力してください</v>
      </c>
      <c r="N40" s="167" t="s">
        <v>105</v>
      </c>
      <c r="P40" s="166" t="s">
        <v>299</v>
      </c>
      <c r="S40" s="161" t="s">
        <v>172</v>
      </c>
      <c r="T40" s="161" t="s">
        <v>375</v>
      </c>
      <c r="V40" s="169" t="s">
        <v>344</v>
      </c>
      <c r="W40" s="161"/>
      <c r="X40" s="161"/>
      <c r="Y40" s="161"/>
      <c r="Z40" s="161"/>
    </row>
    <row r="41" spans="1:27" ht="23.25" customHeight="1" x14ac:dyDescent="0.2">
      <c r="A41">
        <v>37</v>
      </c>
      <c r="B41" t="s">
        <v>124</v>
      </c>
      <c r="D41" s="815" t="s">
        <v>125</v>
      </c>
      <c r="E41" s="816"/>
      <c r="F41" s="816"/>
      <c r="G41" s="816"/>
      <c r="H41" s="195" t="s">
        <v>126</v>
      </c>
      <c r="I41" s="196" t="s">
        <v>127</v>
      </c>
      <c r="J41" s="197" t="s">
        <v>128</v>
      </c>
      <c r="K41" s="33"/>
      <c r="P41" s="166" t="s">
        <v>300</v>
      </c>
      <c r="S41" s="161" t="s">
        <v>173</v>
      </c>
      <c r="T41" s="161" t="s">
        <v>376</v>
      </c>
      <c r="V41" s="170" t="s">
        <v>340</v>
      </c>
      <c r="W41" s="161" t="s">
        <v>335</v>
      </c>
      <c r="X41" s="161" t="s">
        <v>336</v>
      </c>
      <c r="Y41" s="161" t="s">
        <v>333</v>
      </c>
      <c r="Z41" s="161" t="s">
        <v>334</v>
      </c>
    </row>
    <row r="42" spans="1:27" ht="23.25" customHeight="1" x14ac:dyDescent="0.2">
      <c r="A42">
        <v>38</v>
      </c>
      <c r="D42" s="812" t="str">
        <f>+T(出願者の収支説明書!B27)</f>
        <v>（公財）三菱UFJ信託奨学財団</v>
      </c>
      <c r="E42" s="813"/>
      <c r="F42" s="813"/>
      <c r="G42" s="814"/>
      <c r="H42" s="28" t="str">
        <f>IF(+TEXT(出願者の収支説明書!Z27,"標準")="0","",+TEXT(出願者の収支説明書!Z27,"標準"))</f>
        <v>申請中</v>
      </c>
      <c r="I42" s="28" t="str">
        <f>IF(+TEXT(出願者の収支説明書!U27,"標準")="0","",+TEXT(出願者の収支説明書!U27,"標準"))</f>
        <v>給付</v>
      </c>
      <c r="J42" s="28" t="str">
        <f>IF(+TEXT(出願者の収支説明書!L27,"標準")="0","",+TEXT(出願者の収支説明書!L27,"標準"))</f>
        <v/>
      </c>
      <c r="K42" s="34" t="s">
        <v>141</v>
      </c>
      <c r="P42" s="173" t="s">
        <v>301</v>
      </c>
      <c r="S42" s="161" t="s">
        <v>174</v>
      </c>
      <c r="T42" s="161" t="s">
        <v>377</v>
      </c>
      <c r="V42" s="161">
        <f>IFERROR(FINDB("三菱UFJ信託",D42,1),0)</f>
        <v>9</v>
      </c>
      <c r="W42" s="161" t="str">
        <f>T(IF(OR($V42&lt;&gt;0,$H42="申請中"),"",D42))</f>
        <v/>
      </c>
      <c r="X42" s="161" t="str">
        <f t="shared" ref="X42:Z43" si="0">T(IF(OR($V42&lt;&gt;0,$H42="申請中"),"",H42))</f>
        <v/>
      </c>
      <c r="Y42" s="161" t="str">
        <f t="shared" si="0"/>
        <v/>
      </c>
      <c r="Z42" s="161" t="str">
        <f t="shared" si="0"/>
        <v/>
      </c>
    </row>
    <row r="43" spans="1:27" ht="23.25" customHeight="1" x14ac:dyDescent="0.2">
      <c r="A43">
        <v>39</v>
      </c>
      <c r="D43" s="812" t="str">
        <f>+T(出願者の収支説明書!B28)</f>
        <v/>
      </c>
      <c r="E43" s="813"/>
      <c r="F43" s="813"/>
      <c r="G43" s="814"/>
      <c r="H43" s="28" t="str">
        <f>IF(+TEXT(出願者の収支説明書!Z28,"標準")="0","",+TEXT(出願者の収支説明書!Z28,"標準"))</f>
        <v/>
      </c>
      <c r="I43" s="28" t="str">
        <f>IF(+TEXT(出願者の収支説明書!U28,"標準")="0","",+TEXT(出願者の収支説明書!U28,"標準"))</f>
        <v/>
      </c>
      <c r="J43" s="28" t="str">
        <f>IF(+TEXT(出願者の収支説明書!L28,"標準")="0","",+TEXT(出願者の収支説明書!L28,"標準"))</f>
        <v/>
      </c>
      <c r="K43" s="34" t="s">
        <v>141</v>
      </c>
      <c r="P43" s="173" t="s">
        <v>302</v>
      </c>
      <c r="S43" s="161" t="s">
        <v>175</v>
      </c>
      <c r="T43" s="161" t="s">
        <v>378</v>
      </c>
      <c r="V43" s="161">
        <f>IFERROR(FINDB("三菱UFJ信託",D43,1),0)</f>
        <v>0</v>
      </c>
      <c r="W43" s="161" t="str">
        <f>T(IF(OR($V43&lt;&gt;0,$H43="申請中"),"",D43))</f>
        <v/>
      </c>
      <c r="X43" s="161" t="str">
        <f t="shared" si="0"/>
        <v/>
      </c>
      <c r="Y43" s="161" t="str">
        <f t="shared" si="0"/>
        <v/>
      </c>
      <c r="Z43" s="161" t="str">
        <f t="shared" si="0"/>
        <v/>
      </c>
    </row>
    <row r="44" spans="1:27" ht="23.25" customHeight="1" x14ac:dyDescent="0.2">
      <c r="A44">
        <v>40</v>
      </c>
      <c r="D44" s="812" t="str">
        <f>+T(出願者の収支説明書!B29)</f>
        <v/>
      </c>
      <c r="E44" s="813"/>
      <c r="F44" s="813"/>
      <c r="G44" s="814"/>
      <c r="H44" s="28" t="str">
        <f>IF(+TEXT(出願者の収支説明書!Z29,"標準")="0","",+TEXT(出願者の収支説明書!Z29,"標準"))</f>
        <v/>
      </c>
      <c r="I44" s="28" t="str">
        <f>IF(+TEXT(出願者の収支説明書!U29,"標準")="0","",+TEXT(出願者の収支説明書!U29,"標準"))</f>
        <v/>
      </c>
      <c r="J44" s="28" t="str">
        <f>IF(+TEXT(出願者の収支説明書!L29,"標準")="0","",+TEXT(出願者の収支説明書!L29,"標準"))</f>
        <v/>
      </c>
      <c r="K44" s="34" t="s">
        <v>141</v>
      </c>
      <c r="P44" s="173" t="s">
        <v>303</v>
      </c>
      <c r="S44" s="161" t="s">
        <v>176</v>
      </c>
      <c r="T44" s="161" t="s">
        <v>379</v>
      </c>
      <c r="V44" s="161">
        <f>IFERROR(FINDB("三菱UFJ信託",D44,1),0)</f>
        <v>0</v>
      </c>
      <c r="W44" s="161" t="str">
        <f>T(IF(OR($V44&lt;&gt;0,$H44="申請中"),"",D44))</f>
        <v/>
      </c>
      <c r="X44" s="161" t="str">
        <f t="shared" ref="X44:Z45" si="1">T(IF(OR($V44&lt;&gt;0,$H44="申請中"),"",H44))</f>
        <v/>
      </c>
      <c r="Y44" s="161" t="str">
        <f t="shared" si="1"/>
        <v/>
      </c>
      <c r="Z44" s="161" t="str">
        <f t="shared" si="1"/>
        <v/>
      </c>
    </row>
    <row r="45" spans="1:27" ht="23.25" customHeight="1" x14ac:dyDescent="0.2">
      <c r="A45">
        <v>41</v>
      </c>
      <c r="D45" s="812" t="str">
        <f>+T(出願者の収支説明書!B30)</f>
        <v/>
      </c>
      <c r="E45" s="813"/>
      <c r="F45" s="813"/>
      <c r="G45" s="814"/>
      <c r="H45" s="28" t="str">
        <f>IF(+TEXT(出願者の収支説明書!Z30,"標準")="0","",+TEXT(出願者の収支説明書!Z30,"標準"))</f>
        <v/>
      </c>
      <c r="I45" s="28" t="str">
        <f>IF(+TEXT(出願者の収支説明書!U30,"標準")="0","",+TEXT(出願者の収支説明書!U30,"標準"))</f>
        <v/>
      </c>
      <c r="J45" s="28" t="str">
        <f>IF(+TEXT(出願者の収支説明書!L30,"標準")="0","",+TEXT(出願者の収支説明書!L30,"標準"))</f>
        <v/>
      </c>
      <c r="K45" s="34" t="s">
        <v>141</v>
      </c>
      <c r="P45" s="166" t="s">
        <v>304</v>
      </c>
      <c r="S45" s="161" t="s">
        <v>177</v>
      </c>
      <c r="T45" s="161" t="s">
        <v>380</v>
      </c>
      <c r="V45" s="161">
        <f>IFERROR(FINDB("三菱UFJ信託",D45,1),0)</f>
        <v>0</v>
      </c>
      <c r="W45" s="161" t="str">
        <f>T(IF(OR($V45&lt;&gt;0,$H45="申請中"),"",D45))</f>
        <v/>
      </c>
      <c r="X45" s="161" t="str">
        <f t="shared" si="1"/>
        <v/>
      </c>
      <c r="Y45" s="161" t="str">
        <f t="shared" si="1"/>
        <v/>
      </c>
      <c r="Z45" s="161" t="str">
        <f t="shared" si="1"/>
        <v/>
      </c>
    </row>
    <row r="46" spans="1:27" ht="29.25" customHeight="1" x14ac:dyDescent="0.2">
      <c r="A46">
        <v>42</v>
      </c>
      <c r="B46" t="s">
        <v>123</v>
      </c>
      <c r="D46" s="845" t="str">
        <f>IF(N46="0","",N46)</f>
        <v xml:space="preserve"> </v>
      </c>
      <c r="E46" s="845">
        <f>IF(M46="0","",M46)</f>
        <v>0</v>
      </c>
      <c r="F46" s="845" t="str">
        <f>IF(N46="0","",N46)</f>
        <v xml:space="preserve"> </v>
      </c>
      <c r="G46" s="845">
        <f>IF(O46="0","",O46)</f>
        <v>0</v>
      </c>
      <c r="H46" s="842" t="s">
        <v>485</v>
      </c>
      <c r="I46" s="842"/>
      <c r="J46" s="842"/>
      <c r="K46" s="72" t="str">
        <f>IF(+TEXT(D46,"標準")="","進路希望を入力してください","OK")</f>
        <v>OK</v>
      </c>
      <c r="N46" s="160" t="str">
        <f>奨学生願書!F30&amp;" "&amp;奨学生願書!S30</f>
        <v xml:space="preserve"> </v>
      </c>
      <c r="P46" s="166" t="s">
        <v>305</v>
      </c>
      <c r="S46" s="161" t="s">
        <v>178</v>
      </c>
      <c r="T46" s="161" t="s">
        <v>381</v>
      </c>
      <c r="W46" s="12">
        <f>IF(H44="申請中",1,0)</f>
        <v>0</v>
      </c>
    </row>
    <row r="47" spans="1:27" ht="23.25" customHeight="1" x14ac:dyDescent="0.2">
      <c r="H47" s="819"/>
      <c r="I47" s="819"/>
      <c r="J47" s="819"/>
      <c r="P47" s="166" t="s">
        <v>306</v>
      </c>
      <c r="S47" s="161" t="s">
        <v>179</v>
      </c>
      <c r="T47" s="161" t="s">
        <v>382</v>
      </c>
      <c r="V47" s="124" t="s">
        <v>338</v>
      </c>
    </row>
    <row r="48" spans="1:27" ht="23.25" customHeight="1" x14ac:dyDescent="0.2">
      <c r="P48" s="166" t="s">
        <v>307</v>
      </c>
      <c r="S48" s="161" t="s">
        <v>180</v>
      </c>
      <c r="T48" s="161" t="s">
        <v>383</v>
      </c>
      <c r="V48" s="160" t="str">
        <f>CONCATENATE(Y42&amp;" ",W42&amp;" ",X42&amp;" ",Z42&amp;  IF(W42="","",Z42&amp;"千円/年"),X42&amp;"*",
Y43&amp;" ",W43&amp;" ", IF(W43="","",Z43&amp;"千円/年"),X43&amp;"*",
Y44&amp;" ",W44&amp;" ", IF(W44="","",Z44&amp;"千円/年"),X44&amp;"*",
Y45&amp;" ",W45&amp;" ", IF(W45="","",Z45&amp;"千円/年"),X45&amp;"*",)</f>
        <v xml:space="preserve">   *  *  *  *</v>
      </c>
      <c r="W48" s="160"/>
      <c r="X48" s="160"/>
      <c r="Y48" s="160"/>
      <c r="Z48" s="160"/>
      <c r="AA48" s="160"/>
    </row>
    <row r="49" spans="16:28" ht="23.25" customHeight="1" x14ac:dyDescent="0.2">
      <c r="P49" s="166" t="s">
        <v>308</v>
      </c>
      <c r="S49" s="161" t="s">
        <v>181</v>
      </c>
      <c r="T49" s="161" t="s">
        <v>384</v>
      </c>
      <c r="V49" s="124" t="s">
        <v>337</v>
      </c>
      <c r="W49" s="124"/>
      <c r="X49" s="124"/>
      <c r="Y49" s="124"/>
      <c r="Z49" s="124"/>
      <c r="AA49" s="124"/>
    </row>
    <row r="50" spans="16:28" ht="23.25" customHeight="1" x14ac:dyDescent="0.2">
      <c r="P50" s="166" t="s">
        <v>309</v>
      </c>
      <c r="S50" s="161" t="s">
        <v>182</v>
      </c>
      <c r="T50" s="161" t="s">
        <v>385</v>
      </c>
      <c r="V50" s="160" t="str">
        <f>IF(V42=0,V48,+RIGHT(V48,LEN(V48)-4))</f>
        <v xml:space="preserve">  *  *  *</v>
      </c>
      <c r="W50" s="160"/>
      <c r="X50" s="160"/>
      <c r="Y50" s="160"/>
      <c r="Z50" s="160"/>
      <c r="AA50" s="160"/>
    </row>
    <row r="51" spans="16:28" ht="23.25" customHeight="1" x14ac:dyDescent="0.2">
      <c r="P51" s="166" t="s">
        <v>310</v>
      </c>
      <c r="S51" s="161" t="s">
        <v>183</v>
      </c>
      <c r="T51" s="161" t="s">
        <v>386</v>
      </c>
      <c r="V51" s="124" t="s">
        <v>343</v>
      </c>
      <c r="W51" s="124"/>
      <c r="X51" s="124"/>
      <c r="Y51" s="124"/>
      <c r="Z51" s="124"/>
    </row>
    <row r="52" spans="16:28" ht="23.25" customHeight="1" x14ac:dyDescent="0.2">
      <c r="P52" s="166" t="s">
        <v>311</v>
      </c>
      <c r="S52" s="161" t="s">
        <v>184</v>
      </c>
      <c r="T52" s="161" t="s">
        <v>387</v>
      </c>
      <c r="V52" s="160" t="str">
        <f>+SUBSTITUTE(V50,"*  *","*")</f>
        <v xml:space="preserve">  *  *</v>
      </c>
      <c r="W52" s="160"/>
      <c r="X52" s="160"/>
      <c r="Y52" s="160"/>
      <c r="Z52" s="160"/>
      <c r="AA52" s="160"/>
    </row>
    <row r="53" spans="16:28" ht="23.25" customHeight="1" x14ac:dyDescent="0.2">
      <c r="P53" s="166" t="s">
        <v>580</v>
      </c>
      <c r="S53" s="161"/>
      <c r="T53" s="161"/>
      <c r="V53" s="160"/>
      <c r="W53" s="160"/>
      <c r="X53" s="160"/>
      <c r="Y53" s="160"/>
      <c r="Z53" s="160"/>
      <c r="AA53" s="160"/>
    </row>
    <row r="54" spans="16:28" ht="23.25" customHeight="1" x14ac:dyDescent="0.2">
      <c r="P54" s="166" t="s">
        <v>581</v>
      </c>
      <c r="S54" s="161"/>
      <c r="T54" s="161"/>
      <c r="V54" s="160"/>
      <c r="W54" s="160"/>
      <c r="X54" s="160"/>
      <c r="Y54" s="160"/>
      <c r="Z54" s="160"/>
      <c r="AA54" s="160"/>
    </row>
    <row r="55" spans="16:28" ht="23.25" customHeight="1" x14ac:dyDescent="0.2">
      <c r="P55" s="166" t="s">
        <v>583</v>
      </c>
      <c r="S55" s="161"/>
      <c r="T55" s="161"/>
      <c r="V55" s="160"/>
      <c r="W55" s="160"/>
      <c r="X55" s="160"/>
      <c r="Y55" s="160"/>
      <c r="Z55" s="160"/>
      <c r="AA55" s="160"/>
    </row>
    <row r="56" spans="16:28" ht="23.25" customHeight="1" x14ac:dyDescent="0.2">
      <c r="P56" s="166" t="s">
        <v>617</v>
      </c>
      <c r="S56" s="161" t="s">
        <v>185</v>
      </c>
      <c r="T56" s="161" t="s">
        <v>388</v>
      </c>
      <c r="V56" s="124" t="s">
        <v>345</v>
      </c>
      <c r="W56" s="124"/>
      <c r="X56" s="124"/>
      <c r="Y56" s="124"/>
      <c r="Z56" s="124"/>
      <c r="AA56" s="124"/>
      <c r="AB56" s="124"/>
    </row>
    <row r="57" spans="16:28" ht="23.25" customHeight="1" x14ac:dyDescent="0.2">
      <c r="P57" s="166" t="s">
        <v>638</v>
      </c>
      <c r="S57" s="161" t="s">
        <v>186</v>
      </c>
      <c r="T57" s="161" t="s">
        <v>389</v>
      </c>
      <c r="V57" s="160" t="str">
        <f>+SUBSTITUTE(V52,"確定","")</f>
        <v xml:space="preserve">  *  *</v>
      </c>
      <c r="W57" s="160"/>
      <c r="X57" s="160"/>
      <c r="Y57" s="160"/>
    </row>
    <row r="58" spans="16:28" ht="23.25" customHeight="1" x14ac:dyDescent="0.2">
      <c r="P58" s="166" t="s">
        <v>639</v>
      </c>
      <c r="S58" s="161" t="s">
        <v>187</v>
      </c>
      <c r="T58" s="161" t="s">
        <v>390</v>
      </c>
      <c r="V58" s="124" t="s">
        <v>478</v>
      </c>
      <c r="W58" s="124"/>
      <c r="X58" s="124"/>
      <c r="Y58" s="124"/>
    </row>
    <row r="59" spans="16:28" ht="23.25" customHeight="1" x14ac:dyDescent="0.2">
      <c r="P59" s="166" t="s">
        <v>640</v>
      </c>
      <c r="S59" s="161" t="s">
        <v>188</v>
      </c>
      <c r="T59" s="161" t="s">
        <v>392</v>
      </c>
      <c r="V59" s="160" t="str">
        <f>+SUBSTITUTE(V57,"*  *","*")</f>
        <v xml:space="preserve">  *</v>
      </c>
      <c r="W59" s="160"/>
      <c r="X59" s="160"/>
      <c r="Y59" s="160"/>
    </row>
    <row r="60" spans="16:28" ht="23.25" customHeight="1" x14ac:dyDescent="0.2">
      <c r="P60" s="166" t="s">
        <v>400</v>
      </c>
      <c r="S60" s="4"/>
      <c r="T60" s="4"/>
    </row>
    <row r="61" spans="16:28" ht="23.25" customHeight="1" x14ac:dyDescent="0.2">
      <c r="P61" s="12"/>
    </row>
    <row r="62" spans="16:28" ht="23.25" customHeight="1" x14ac:dyDescent="0.2">
      <c r="P62" s="12"/>
    </row>
    <row r="63" spans="16:28" ht="23.25" customHeight="1" x14ac:dyDescent="0.2">
      <c r="P63" s="12"/>
    </row>
    <row r="64" spans="16:28" ht="23.25" customHeight="1" x14ac:dyDescent="0.2">
      <c r="P64" s="12"/>
    </row>
    <row r="65" spans="16:16" ht="23.25" customHeight="1" x14ac:dyDescent="0.2">
      <c r="P65" s="12"/>
    </row>
    <row r="66" spans="16:16" ht="23.25" customHeight="1" x14ac:dyDescent="0.2">
      <c r="P66" s="13"/>
    </row>
    <row r="67" spans="16:16" ht="23.25" customHeight="1" x14ac:dyDescent="0.2"/>
    <row r="68" spans="16:16" ht="23.25" customHeight="1" x14ac:dyDescent="0.2"/>
    <row r="69" spans="16:16" ht="23.25" customHeight="1" x14ac:dyDescent="0.2"/>
    <row r="70" spans="16:16" ht="23.25" customHeight="1" x14ac:dyDescent="0.2"/>
    <row r="71" spans="16:16" ht="23.25" customHeight="1" x14ac:dyDescent="0.2"/>
  </sheetData>
  <sheetProtection selectLockedCells="1"/>
  <mergeCells count="37">
    <mergeCell ref="H46:J47"/>
    <mergeCell ref="H29:J29"/>
    <mergeCell ref="D46:G46"/>
    <mergeCell ref="D8:G8"/>
    <mergeCell ref="F13:G13"/>
    <mergeCell ref="F33:G33"/>
    <mergeCell ref="F34:G34"/>
    <mergeCell ref="F35:G35"/>
    <mergeCell ref="D24:G24"/>
    <mergeCell ref="D25:G25"/>
    <mergeCell ref="D26:G26"/>
    <mergeCell ref="D27:G27"/>
    <mergeCell ref="D28:G28"/>
    <mergeCell ref="D30:G30"/>
    <mergeCell ref="D23:G23"/>
    <mergeCell ref="D29:G29"/>
    <mergeCell ref="D9:G9"/>
    <mergeCell ref="D21:G21"/>
    <mergeCell ref="A1:J1"/>
    <mergeCell ref="D5:G5"/>
    <mergeCell ref="D7:G7"/>
    <mergeCell ref="D4:G4"/>
    <mergeCell ref="D6:G6"/>
    <mergeCell ref="D20:E20"/>
    <mergeCell ref="D22:G22"/>
    <mergeCell ref="H33:J39"/>
    <mergeCell ref="F32:G32"/>
    <mergeCell ref="F36:G36"/>
    <mergeCell ref="F37:G37"/>
    <mergeCell ref="F38:G38"/>
    <mergeCell ref="F39:G39"/>
    <mergeCell ref="H31:J32"/>
    <mergeCell ref="D45:G45"/>
    <mergeCell ref="D42:G42"/>
    <mergeCell ref="D41:G41"/>
    <mergeCell ref="D43:G43"/>
    <mergeCell ref="D44:G44"/>
  </mergeCells>
  <phoneticPr fontId="1"/>
  <dataValidations disablePrompts="1" count="3">
    <dataValidation type="list" allowBlank="1" showInputMessage="1" showErrorMessage="1" sqref="N10:N21 E10" xr:uid="{00000000-0002-0000-0800-000000000000}">
      <formula1>$N$10:$N$21</formula1>
    </dataValidation>
    <dataValidation type="list" allowBlank="1" showInputMessage="1" showErrorMessage="1" sqref="E13" xr:uid="{00000000-0002-0000-0800-000001000000}">
      <formula1>$N$10:$N$20</formula1>
    </dataValidation>
    <dataValidation type="list" allowBlank="1" showInputMessage="1" showErrorMessage="1" sqref="G16:G19" xr:uid="{00000000-0002-0000-0800-000002000000}">
      <formula1>$P$10:$P$67</formula1>
    </dataValidation>
  </dataValidations>
  <hyperlinks>
    <hyperlink ref="D26" r:id="rId1" display="hana198@car.ocn.ne." xr:uid="{00000000-0004-0000-0800-000000000000}"/>
    <hyperlink ref="D27" r:id="rId2" display="hana198@car.ocn.ne." xr:uid="{00000000-0004-0000-0800-000001000000}"/>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1" id="{2748F343-5716-44BA-B405-688893CE13F5}">
            <xm:f>'履歴書(1)'!E11="学部生"</xm:f>
            <x14:dxf>
              <fill>
                <patternFill>
                  <bgColor theme="6" tint="0.39994506668294322"/>
                </patternFill>
              </fill>
            </x14:dxf>
          </x14:cfRule>
          <xm:sqref>D30:G30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案内</vt:lpstr>
      <vt:lpstr>奨学生願書</vt:lpstr>
      <vt:lpstr>GPA計算</vt:lpstr>
      <vt:lpstr>履歴書(1)</vt:lpstr>
      <vt:lpstr>履歴書(2)</vt:lpstr>
      <vt:lpstr>家計状況調書</vt:lpstr>
      <vt:lpstr>出願者の収支説明書</vt:lpstr>
      <vt:lpstr>研究テーマ(大学院生)</vt:lpstr>
      <vt:lpstr>学生入力画面</vt:lpstr>
      <vt:lpstr>SMILEアップロード</vt:lpstr>
      <vt:lpstr>システム管理</vt:lpstr>
      <vt:lpstr>システム管理2</vt:lpstr>
      <vt:lpstr>Sheet1</vt:lpstr>
      <vt:lpstr>Sheet2</vt:lpstr>
      <vt:lpstr>案内!Print_Area</vt:lpstr>
      <vt:lpstr>家計状況調書!Print_Area</vt:lpstr>
      <vt:lpstr>学生入力画面!Print_Area</vt:lpstr>
      <vt:lpstr>'研究テーマ(大学院生)'!Print_Area</vt:lpstr>
      <vt:lpstr>出願者の収支説明書!Print_Area</vt:lpstr>
      <vt:lpstr>奨学生願書!Print_Area</vt:lpstr>
      <vt:lpstr>'履歴書(1)'!Print_Area</vt:lpstr>
      <vt:lpstr>'履歴書(2)'!Print_Area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NOJIMA_Aika</cp:lastModifiedBy>
  <cp:lastPrinted>2026-01-29T05:58:20Z</cp:lastPrinted>
  <dcterms:created xsi:type="dcterms:W3CDTF">2015-01-07T07:32:58Z</dcterms:created>
  <dcterms:modified xsi:type="dcterms:W3CDTF">2026-03-13T07:11:35Z</dcterms:modified>
  <cp:contentStatus/>
</cp:coreProperties>
</file>